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vic\OneDrive\Documents\Steward Stuff\Injunction Violations\"/>
    </mc:Choice>
  </mc:AlternateContent>
  <xr:revisionPtr revIDLastSave="0" documentId="13_ncr:1_{925CA983-AF82-4989-B3D8-0A32B590F8F0}" xr6:coauthVersionLast="47" xr6:coauthVersionMax="47" xr10:uidLastSave="{00000000-0000-0000-0000-000000000000}"/>
  <bookViews>
    <workbookView xWindow="-120" yWindow="-120" windowWidth="24240" windowHeight="13020" xr2:uid="{3D6F93BA-6707-4670-932D-F801C59510DA}"/>
  </bookViews>
  <sheets>
    <sheet name="Attorney" sheetId="2" r:id="rId1"/>
    <sheet name="Proration Tracker" sheetId="3" r:id="rId2"/>
  </sheets>
  <definedNames>
    <definedName name="hgf" localSheetId="0">#REF!</definedName>
    <definedName name="hgf">#REF!</definedName>
    <definedName name="P" localSheetId="0">#REF!</definedName>
    <definedName name="P">#REF!</definedName>
    <definedName name="PA" localSheetId="0">#REF!</definedName>
    <definedName name="PA">#REF!</definedName>
    <definedName name="PB" localSheetId="0">#REF!</definedName>
    <definedName name="PB">#REF!</definedName>
    <definedName name="PC" localSheetId="0">#REF!</definedName>
    <definedName name="PC">#REF!</definedName>
    <definedName name="PC_" localSheetId="0">#REF!</definedName>
    <definedName name="PC_">#REF!</definedName>
    <definedName name="PZ" localSheetId="0">#REF!</definedName>
    <definedName name="P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1" i="2" l="1"/>
  <c r="AE41" i="2"/>
  <c r="Y41" i="2"/>
  <c r="X41" i="2"/>
  <c r="R41" i="2"/>
  <c r="Q41" i="2"/>
  <c r="P41" i="2"/>
  <c r="O41" i="2"/>
  <c r="N41" i="2"/>
  <c r="M41" i="2"/>
  <c r="L41" i="2"/>
  <c r="K41" i="2"/>
  <c r="J41" i="2"/>
  <c r="I41" i="2"/>
  <c r="H41" i="2"/>
  <c r="G41" i="2"/>
  <c r="C16" i="2"/>
  <c r="E16" i="2" s="1"/>
  <c r="E15" i="2"/>
  <c r="E7" i="2"/>
  <c r="I7" i="2" s="1"/>
  <c r="D7" i="2"/>
  <c r="H7" i="2" s="1"/>
  <c r="E5" i="2"/>
  <c r="I5" i="2" s="1"/>
  <c r="E4" i="2"/>
  <c r="H5" i="2" s="1"/>
  <c r="C17" i="2" l="1"/>
  <c r="C18" i="2" s="1"/>
  <c r="C19" i="2" s="1"/>
  <c r="S15" i="2"/>
  <c r="S16" i="2" s="1"/>
  <c r="F16" i="2"/>
  <c r="D18" i="2"/>
  <c r="E18" i="2"/>
  <c r="E17" i="2"/>
  <c r="D16" i="2"/>
  <c r="Z15" i="2"/>
  <c r="Z16" i="2" s="1"/>
  <c r="D17" i="2" l="1"/>
  <c r="S17" i="2"/>
  <c r="S18" i="2" s="1"/>
  <c r="F17" i="2"/>
  <c r="Z17" i="2"/>
  <c r="Z18" i="2" s="1"/>
  <c r="F18" i="2"/>
  <c r="E19" i="2"/>
  <c r="D19" i="2"/>
  <c r="C20" i="2"/>
  <c r="E20" i="2" l="1"/>
  <c r="C21" i="2"/>
  <c r="D20" i="2"/>
  <c r="F19" i="2"/>
  <c r="S19" i="2"/>
  <c r="Z19" i="2"/>
  <c r="C22" i="2" l="1"/>
  <c r="E21" i="2"/>
  <c r="D21" i="2"/>
  <c r="S20" i="2"/>
  <c r="F20" i="2"/>
  <c r="Z20" i="2"/>
  <c r="S21" i="2" l="1"/>
  <c r="F21" i="2"/>
  <c r="Z21" i="2"/>
  <c r="D22" i="2"/>
  <c r="E22" i="2"/>
  <c r="C23" i="2"/>
  <c r="E23" i="2" l="1"/>
  <c r="D23" i="2"/>
  <c r="C24" i="2"/>
  <c r="Z22" i="2"/>
  <c r="S22" i="2"/>
  <c r="F22" i="2"/>
  <c r="E24" i="2" l="1"/>
  <c r="D24" i="2"/>
  <c r="C25" i="2"/>
  <c r="F23" i="2"/>
  <c r="Z23" i="2"/>
  <c r="S23" i="2"/>
  <c r="S24" i="2" l="1"/>
  <c r="F24" i="2"/>
  <c r="Z24" i="2"/>
  <c r="C26" i="2"/>
  <c r="E25" i="2"/>
  <c r="D25" i="2"/>
  <c r="S25" i="2" l="1"/>
  <c r="F25" i="2"/>
  <c r="Z25" i="2"/>
  <c r="D26" i="2"/>
  <c r="C27" i="2"/>
  <c r="E26" i="2"/>
  <c r="Z26" i="2" l="1"/>
  <c r="S26" i="2"/>
  <c r="F26" i="2"/>
  <c r="E27" i="2"/>
  <c r="D27" i="2"/>
  <c r="C28" i="2"/>
  <c r="E28" i="2" l="1"/>
  <c r="C29" i="2"/>
  <c r="D28" i="2"/>
  <c r="F27" i="2"/>
  <c r="Z27" i="2"/>
  <c r="S27" i="2"/>
  <c r="C30" i="2" l="1"/>
  <c r="E29" i="2"/>
  <c r="D29" i="2"/>
  <c r="S28" i="2"/>
  <c r="F28" i="2"/>
  <c r="Z28" i="2"/>
  <c r="S29" i="2" l="1"/>
  <c r="F29" i="2"/>
  <c r="Z29" i="2"/>
  <c r="D30" i="2"/>
  <c r="E30" i="2"/>
  <c r="C31" i="2"/>
  <c r="E31" i="2" l="1"/>
  <c r="D31" i="2"/>
  <c r="C32" i="2"/>
  <c r="Z30" i="2"/>
  <c r="S30" i="2"/>
  <c r="F30" i="2"/>
  <c r="E32" i="2" l="1"/>
  <c r="D32" i="2"/>
  <c r="C33" i="2"/>
  <c r="F31" i="2"/>
  <c r="Z31" i="2"/>
  <c r="S31" i="2"/>
  <c r="C34" i="2" l="1"/>
  <c r="E33" i="2"/>
  <c r="D33" i="2"/>
  <c r="S32" i="2"/>
  <c r="F32" i="2"/>
  <c r="Z32" i="2"/>
  <c r="S33" i="2" l="1"/>
  <c r="F33" i="2"/>
  <c r="Z33" i="2"/>
  <c r="D34" i="2"/>
  <c r="C35" i="2"/>
  <c r="E34" i="2"/>
  <c r="Z34" i="2" l="1"/>
  <c r="S34" i="2"/>
  <c r="F34" i="2"/>
  <c r="E35" i="2"/>
  <c r="D35" i="2"/>
  <c r="C36" i="2"/>
  <c r="E36" i="2" l="1"/>
  <c r="C37" i="2"/>
  <c r="D36" i="2"/>
  <c r="F35" i="2"/>
  <c r="Z35" i="2"/>
  <c r="S35" i="2"/>
  <c r="C38" i="2" l="1"/>
  <c r="E37" i="2"/>
  <c r="D37" i="2"/>
  <c r="S36" i="2"/>
  <c r="F36" i="2"/>
  <c r="Z36" i="2"/>
  <c r="S37" i="2" l="1"/>
  <c r="F37" i="2"/>
  <c r="Z37" i="2"/>
  <c r="D38" i="2"/>
  <c r="E38" i="2"/>
  <c r="C39" i="2"/>
  <c r="E39" i="2" l="1"/>
  <c r="D39" i="2"/>
  <c r="C40" i="2"/>
  <c r="E40" i="2" s="1"/>
  <c r="Z38" i="2"/>
  <c r="S38" i="2"/>
  <c r="F38" i="2"/>
  <c r="F39" i="2" l="1"/>
  <c r="S39" i="2"/>
  <c r="S40" i="2" s="1"/>
  <c r="S41" i="2" s="1"/>
  <c r="Z39" i="2"/>
  <c r="Z40" i="2" s="1"/>
  <c r="Z41" i="2" s="1"/>
  <c r="F41" i="2" l="1"/>
  <c r="T16" i="2" s="1"/>
  <c r="D6" i="2" l="1"/>
  <c r="E3" i="2"/>
  <c r="E6" i="2"/>
  <c r="AC15" i="2" l="1"/>
  <c r="AC16" i="2"/>
  <c r="AC18" i="2"/>
  <c r="AC17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40" i="2"/>
  <c r="AC39" i="2"/>
  <c r="AA15" i="2"/>
  <c r="AA16" i="2"/>
  <c r="AA18" i="2"/>
  <c r="AA17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40" i="2"/>
  <c r="AA39" i="2"/>
  <c r="T15" i="2"/>
  <c r="T18" i="2"/>
  <c r="T17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40" i="2"/>
  <c r="T39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40" i="2"/>
  <c r="V39" i="2"/>
  <c r="H4" i="2" l="1"/>
  <c r="W17" i="2"/>
  <c r="W38" i="2"/>
  <c r="W34" i="2"/>
  <c r="W30" i="2"/>
  <c r="W26" i="2"/>
  <c r="W22" i="2"/>
  <c r="W18" i="2"/>
  <c r="W39" i="2"/>
  <c r="W35" i="2"/>
  <c r="W31" i="2"/>
  <c r="W27" i="2"/>
  <c r="W23" i="2"/>
  <c r="W19" i="2"/>
  <c r="W15" i="2"/>
  <c r="W25" i="2"/>
  <c r="W37" i="2"/>
  <c r="W33" i="2"/>
  <c r="W21" i="2"/>
  <c r="W36" i="2"/>
  <c r="W32" i="2"/>
  <c r="W28" i="2"/>
  <c r="W24" i="2"/>
  <c r="W20" i="2"/>
  <c r="W16" i="2"/>
  <c r="W40" i="2"/>
  <c r="W42" i="2" s="1"/>
  <c r="W29" i="2"/>
  <c r="U40" i="2"/>
  <c r="S42" i="2" s="1"/>
  <c r="U24" i="2"/>
  <c r="U37" i="2"/>
  <c r="U33" i="2"/>
  <c r="U29" i="2"/>
  <c r="U25" i="2"/>
  <c r="U21" i="2"/>
  <c r="U17" i="2"/>
  <c r="U38" i="2"/>
  <c r="U34" i="2"/>
  <c r="U30" i="2"/>
  <c r="U26" i="2"/>
  <c r="U22" i="2"/>
  <c r="U18" i="2"/>
  <c r="U32" i="2"/>
  <c r="U28" i="2"/>
  <c r="U20" i="2"/>
  <c r="U39" i="2"/>
  <c r="U35" i="2"/>
  <c r="U31" i="2"/>
  <c r="U27" i="2"/>
  <c r="U23" i="2"/>
  <c r="U19" i="2"/>
  <c r="U15" i="2"/>
  <c r="U36" i="2"/>
  <c r="U16" i="2"/>
  <c r="AB15" i="2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AB35" i="2" s="1"/>
  <c r="AB36" i="2" s="1"/>
  <c r="AB37" i="2" s="1"/>
  <c r="AB38" i="2" s="1"/>
  <c r="AB39" i="2" s="1"/>
  <c r="AB40" i="2" s="1"/>
  <c r="Z42" i="2" s="1"/>
  <c r="I4" i="2"/>
  <c r="AD36" i="2"/>
  <c r="AD32" i="2"/>
  <c r="AD28" i="2"/>
  <c r="AD24" i="2"/>
  <c r="AD20" i="2"/>
  <c r="AD16" i="2"/>
  <c r="AD40" i="2"/>
  <c r="AD42" i="2" s="1"/>
  <c r="AD37" i="2"/>
  <c r="AD33" i="2"/>
  <c r="AD29" i="2"/>
  <c r="AD25" i="2"/>
  <c r="AD21" i="2"/>
  <c r="AD17" i="2"/>
  <c r="AD38" i="2"/>
  <c r="AD34" i="2"/>
  <c r="AD30" i="2"/>
  <c r="AD26" i="2"/>
  <c r="AD22" i="2"/>
  <c r="AD18" i="2"/>
  <c r="AD39" i="2"/>
  <c r="AD35" i="2"/>
  <c r="AD31" i="2"/>
  <c r="AD27" i="2"/>
  <c r="AD23" i="2"/>
  <c r="AD19" i="2"/>
  <c r="AD15" i="2"/>
</calcChain>
</file>

<file path=xl/sharedStrings.xml><?xml version="1.0" encoding="utf-8"?>
<sst xmlns="http://schemas.openxmlformats.org/spreadsheetml/2006/main" count="75" uniqueCount="71">
  <si>
    <t>Full Time Employees*</t>
  </si>
  <si>
    <t>Part Time Employees*</t>
  </si>
  <si>
    <t>Fully Successful - Case/Issue</t>
  </si>
  <si>
    <t>Schedule / Hours Per Pay Period</t>
  </si>
  <si>
    <t xml:space="preserve">SSC: </t>
  </si>
  <si>
    <t>Cases Per Period</t>
  </si>
  <si>
    <t>Pay Period with Scheduled Holiday (editable)</t>
  </si>
  <si>
    <t>Issues Per Pay Period</t>
  </si>
  <si>
    <t>Cases/Issues Per PP</t>
  </si>
  <si>
    <t>Calculated Field</t>
  </si>
  <si>
    <t>Exceptional - Case/Issue</t>
  </si>
  <si>
    <t>Exceptional - Case Goal*</t>
  </si>
  <si>
    <t>Manual Entry</t>
  </si>
  <si>
    <t>Cases/Issues Per Pay Period</t>
  </si>
  <si>
    <t>Totals FYTD</t>
  </si>
  <si>
    <t>LNAME</t>
  </si>
  <si>
    <t>FNAME</t>
  </si>
  <si>
    <t>Employee:</t>
  </si>
  <si>
    <t>Attorney No:</t>
  </si>
  <si>
    <t>Board Start Date:</t>
  </si>
  <si>
    <t>Pay Period</t>
  </si>
  <si>
    <t>Pay Period Start Date</t>
  </si>
  <si>
    <t>Pay Period End Date</t>
  </si>
  <si>
    <t>In Training</t>
  </si>
  <si>
    <t>Attributable Schedule 
(Hours Per Pay Period)</t>
  </si>
  <si>
    <t>VATAS LEAVE</t>
  </si>
  <si>
    <t>Administrative</t>
  </si>
  <si>
    <t>Attributable Legacy Cases
 Signed (DAS) for Pay Period</t>
  </si>
  <si>
    <t>Attributable AMA Cases Signed for Pay Period</t>
  </si>
  <si>
    <t>Case Goal Calculation</t>
  </si>
  <si>
    <r>
      <t xml:space="preserve">Attributable Legacy </t>
    </r>
    <r>
      <rPr>
        <b/>
        <sz val="16"/>
        <color theme="1"/>
        <rFont val="Calibri"/>
        <family val="2"/>
        <scheme val="minor"/>
      </rPr>
      <t>Issues</t>
    </r>
    <r>
      <rPr>
        <b/>
        <sz val="14"/>
        <color theme="1"/>
        <rFont val="Calibri"/>
        <family val="2"/>
        <scheme val="minor"/>
      </rPr>
      <t xml:space="preserve"> Signed (DAS) for Pay Period</t>
    </r>
  </si>
  <si>
    <t>Attributable AMA Issues Signed for Pay Period</t>
  </si>
  <si>
    <t>Issue Goal Calculation</t>
  </si>
  <si>
    <t>Manual Adjustments</t>
  </si>
  <si>
    <t>Annual Leave Hours</t>
  </si>
  <si>
    <t>Sick Leave Hours</t>
  </si>
  <si>
    <t>Holiday
Leave Hours</t>
  </si>
  <si>
    <t>Weather Delays / Closures</t>
  </si>
  <si>
    <t>Other
Leave (LWOP / FMLA/  Disabled Vet LV)</t>
  </si>
  <si>
    <t>Work Stoppage</t>
  </si>
  <si>
    <t>Non-Admin Leave (CLE)</t>
  </si>
  <si>
    <t>Board-wide Training Time</t>
  </si>
  <si>
    <t>[Reserved]</t>
  </si>
  <si>
    <t>Case Administrative Action Time</t>
  </si>
  <si>
    <t>Attributable Cases Signed (DAS) FYTD</t>
  </si>
  <si>
    <t>Cases Goal for Pay Period (Fully Successful)</t>
  </si>
  <si>
    <t>Case Goal FYTD (Fully Successful)</t>
  </si>
  <si>
    <t>Case Goal for Pay Period (Exceptional)</t>
  </si>
  <si>
    <t>Case Goal FYTD (Exceptional)</t>
  </si>
  <si>
    <t>Attributable Issues Signed (DAS) FYTD</t>
  </si>
  <si>
    <t>Issue Goal for Pay Period (Fully Successful)</t>
  </si>
  <si>
    <t>Issue Goal FYTD (Fully Successful)</t>
  </si>
  <si>
    <t>Issue Goal for Pay Period (Exceptional)</t>
  </si>
  <si>
    <t>Issue Goal FYTD (Exceptional)</t>
  </si>
  <si>
    <t>Cases</t>
  </si>
  <si>
    <t>Issues</t>
  </si>
  <si>
    <t>Totals</t>
  </si>
  <si>
    <t>Goal Differential ('To Go')</t>
  </si>
  <si>
    <t>Exceptional "To Go"</t>
  </si>
  <si>
    <t>Cases Pending With Judge</t>
  </si>
  <si>
    <t>Issues Pending With Judge</t>
  </si>
  <si>
    <t>Date</t>
  </si>
  <si>
    <t>Hours</t>
  </si>
  <si>
    <t>Reason</t>
  </si>
  <si>
    <t>Approved by Sup</t>
  </si>
  <si>
    <t>Email Date</t>
  </si>
  <si>
    <t>Example</t>
  </si>
  <si>
    <t>Board Wide Training</t>
  </si>
  <si>
    <t>Yes</t>
  </si>
  <si>
    <t>FY2026 Decision Output Calculator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</si>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</sst>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m/d/yy\ h:mm\ AM/P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BAB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59996337778862885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1" fontId="3" fillId="2" borderId="0" xfId="0" applyNumberFormat="1" applyFont="1" applyFill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1" fontId="4" fillId="0" borderId="0" xfId="0" applyNumberFormat="1" applyFont="1"/>
    <xf numFmtId="164" fontId="0" fillId="3" borderId="1" xfId="0" applyNumberFormat="1" applyFill="1" applyBorder="1"/>
    <xf numFmtId="164" fontId="0" fillId="3" borderId="6" xfId="0" applyNumberFormat="1" applyFill="1" applyBorder="1"/>
    <xf numFmtId="0" fontId="6" fillId="4" borderId="7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8" xfId="0" applyFont="1" applyBorder="1" applyAlignment="1">
      <alignment horizontal="center" vertical="center"/>
    </xf>
    <xf numFmtId="0" fontId="0" fillId="3" borderId="0" xfId="0" applyFill="1"/>
    <xf numFmtId="164" fontId="0" fillId="3" borderId="10" xfId="0" applyNumberFormat="1" applyFill="1" applyBorder="1"/>
    <xf numFmtId="164" fontId="0" fillId="3" borderId="1" xfId="0" applyNumberFormat="1" applyFill="1" applyBorder="1" applyAlignment="1">
      <alignment horizontal="right"/>
    </xf>
    <xf numFmtId="164" fontId="0" fillId="0" borderId="0" xfId="0" applyNumberFormat="1"/>
    <xf numFmtId="0" fontId="4" fillId="0" borderId="0" xfId="0" applyFont="1" applyAlignment="1">
      <alignment wrapText="1"/>
    </xf>
    <xf numFmtId="0" fontId="6" fillId="5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4" fontId="0" fillId="3" borderId="12" xfId="0" applyNumberFormat="1" applyFill="1" applyBorder="1" applyAlignment="1">
      <alignment wrapText="1"/>
    </xf>
    <xf numFmtId="164" fontId="0" fillId="3" borderId="13" xfId="0" applyNumberFormat="1" applyFill="1" applyBorder="1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3" borderId="7" xfId="0" applyFont="1" applyFill="1" applyBorder="1" applyAlignment="1">
      <alignment horizontal="left" wrapText="1"/>
    </xf>
    <xf numFmtId="0" fontId="2" fillId="3" borderId="5" xfId="0" applyFont="1" applyFill="1" applyBorder="1"/>
    <xf numFmtId="0" fontId="2" fillId="3" borderId="1" xfId="0" applyFont="1" applyFill="1" applyBorder="1"/>
    <xf numFmtId="164" fontId="0" fillId="3" borderId="6" xfId="0" applyNumberFormat="1" applyFill="1" applyBorder="1" applyAlignment="1">
      <alignment wrapText="1"/>
    </xf>
    <xf numFmtId="0" fontId="5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4" borderId="7" xfId="0" applyFont="1" applyFill="1" applyBorder="1" applyAlignment="1">
      <alignment horizontal="center"/>
    </xf>
    <xf numFmtId="0" fontId="0" fillId="3" borderId="11" xfId="0" applyFill="1" applyBorder="1" applyAlignment="1">
      <alignment horizontal="left" indent="1"/>
    </xf>
    <xf numFmtId="0" fontId="0" fillId="3" borderId="13" xfId="0" applyFill="1" applyBorder="1" applyAlignment="1">
      <alignment horizontal="left" indent="2"/>
    </xf>
    <xf numFmtId="164" fontId="0" fillId="3" borderId="13" xfId="0" applyNumberFormat="1" applyFill="1" applyBorder="1"/>
    <xf numFmtId="164" fontId="0" fillId="3" borderId="12" xfId="0" applyNumberFormat="1" applyFill="1" applyBorder="1"/>
    <xf numFmtId="0" fontId="6" fillId="0" borderId="17" xfId="0" applyFont="1" applyBorder="1"/>
    <xf numFmtId="0" fontId="6" fillId="3" borderId="18" xfId="0" applyFont="1" applyFill="1" applyBorder="1" applyAlignment="1">
      <alignment wrapText="1"/>
    </xf>
    <xf numFmtId="0" fontId="6" fillId="3" borderId="19" xfId="0" applyFont="1" applyFill="1" applyBorder="1" applyAlignment="1">
      <alignment wrapText="1"/>
    </xf>
    <xf numFmtId="0" fontId="6" fillId="3" borderId="20" xfId="0" applyFont="1" applyFill="1" applyBorder="1" applyAlignment="1">
      <alignment wrapText="1"/>
    </xf>
    <xf numFmtId="0" fontId="6" fillId="0" borderId="9" xfId="0" applyFont="1" applyBorder="1"/>
    <xf numFmtId="0" fontId="6" fillId="3" borderId="18" xfId="0" applyFont="1" applyFill="1" applyBorder="1"/>
    <xf numFmtId="0" fontId="6" fillId="3" borderId="19" xfId="0" applyFont="1" applyFill="1" applyBorder="1"/>
    <xf numFmtId="0" fontId="6" fillId="3" borderId="21" xfId="0" applyFont="1" applyFill="1" applyBorder="1"/>
    <xf numFmtId="0" fontId="5" fillId="6" borderId="7" xfId="0" applyFont="1" applyFill="1" applyBorder="1" applyAlignment="1">
      <alignment horizontal="center"/>
    </xf>
    <xf numFmtId="9" fontId="6" fillId="3" borderId="22" xfId="1" applyFont="1" applyFill="1" applyBorder="1"/>
    <xf numFmtId="9" fontId="6" fillId="3" borderId="23" xfId="1" applyFont="1" applyFill="1" applyBorder="1"/>
    <xf numFmtId="9" fontId="6" fillId="3" borderId="24" xfId="1" applyFont="1" applyFill="1" applyBorder="1"/>
    <xf numFmtId="9" fontId="6" fillId="3" borderId="25" xfId="1" applyFont="1" applyFill="1" applyBorder="1"/>
    <xf numFmtId="0" fontId="6" fillId="3" borderId="26" xfId="0" applyFont="1" applyFill="1" applyBorder="1"/>
    <xf numFmtId="0" fontId="6" fillId="3" borderId="0" xfId="0" applyFont="1" applyFill="1"/>
    <xf numFmtId="0" fontId="6" fillId="3" borderId="27" xfId="0" applyFont="1" applyFill="1" applyBorder="1"/>
    <xf numFmtId="0" fontId="6" fillId="3" borderId="10" xfId="0" applyFont="1" applyFill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28" xfId="0" applyFont="1" applyBorder="1"/>
    <xf numFmtId="9" fontId="6" fillId="3" borderId="29" xfId="1" applyFont="1" applyFill="1" applyBorder="1"/>
    <xf numFmtId="9" fontId="6" fillId="3" borderId="30" xfId="1" applyFont="1" applyFill="1" applyBorder="1"/>
    <xf numFmtId="9" fontId="6" fillId="3" borderId="31" xfId="1" applyFont="1" applyFill="1" applyBorder="1"/>
    <xf numFmtId="0" fontId="6" fillId="0" borderId="11" xfId="0" applyFont="1" applyBorder="1"/>
    <xf numFmtId="9" fontId="6" fillId="3" borderId="32" xfId="1" applyFont="1" applyFill="1" applyBorder="1"/>
    <xf numFmtId="9" fontId="6" fillId="3" borderId="13" xfId="1" applyFont="1" applyFill="1" applyBorder="1"/>
    <xf numFmtId="9" fontId="6" fillId="3" borderId="12" xfId="1" applyFont="1" applyFill="1" applyBorder="1"/>
    <xf numFmtId="0" fontId="5" fillId="2" borderId="2" xfId="0" applyFont="1" applyFill="1" applyBorder="1" applyAlignment="1">
      <alignment horizontal="right"/>
    </xf>
    <xf numFmtId="0" fontId="6" fillId="4" borderId="2" xfId="0" applyFont="1" applyFill="1" applyBorder="1" applyProtection="1">
      <protection locked="0"/>
    </xf>
    <xf numFmtId="0" fontId="6" fillId="4" borderId="7" xfId="0" applyFont="1" applyFill="1" applyBorder="1" applyProtection="1">
      <protection locked="0"/>
    </xf>
    <xf numFmtId="0" fontId="2" fillId="2" borderId="2" xfId="0" applyFont="1" applyFill="1" applyBorder="1" applyAlignment="1">
      <alignment horizontal="right" wrapText="1"/>
    </xf>
    <xf numFmtId="0" fontId="5" fillId="7" borderId="7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>
      <alignment horizontal="center" wrapText="1"/>
    </xf>
    <xf numFmtId="14" fontId="8" fillId="8" borderId="7" xfId="0" applyNumberFormat="1" applyFont="1" applyFill="1" applyBorder="1" applyProtection="1">
      <protection locked="0"/>
    </xf>
    <xf numFmtId="0" fontId="4" fillId="0" borderId="13" xfId="0" applyFont="1" applyBorder="1"/>
    <xf numFmtId="0" fontId="5" fillId="4" borderId="39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1" fontId="2" fillId="2" borderId="35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top" wrapText="1"/>
    </xf>
    <xf numFmtId="0" fontId="5" fillId="4" borderId="50" xfId="0" applyFont="1" applyFill="1" applyBorder="1" applyAlignment="1">
      <alignment horizontal="center" vertical="top" wrapText="1"/>
    </xf>
    <xf numFmtId="0" fontId="5" fillId="2" borderId="51" xfId="0" applyFont="1" applyFill="1" applyBorder="1" applyAlignment="1">
      <alignment horizontal="center"/>
    </xf>
    <xf numFmtId="14" fontId="5" fillId="2" borderId="52" xfId="0" applyNumberFormat="1" applyFont="1" applyFill="1" applyBorder="1" applyAlignment="1">
      <alignment horizontal="center"/>
    </xf>
    <xf numFmtId="0" fontId="6" fillId="9" borderId="53" xfId="0" applyFont="1" applyFill="1" applyBorder="1" applyAlignment="1">
      <alignment horizontal="center"/>
    </xf>
    <xf numFmtId="0" fontId="6" fillId="4" borderId="54" xfId="0" applyFont="1" applyFill="1" applyBorder="1" applyAlignment="1" applyProtection="1">
      <alignment horizontal="center"/>
      <protection locked="0"/>
    </xf>
    <xf numFmtId="0" fontId="6" fillId="4" borderId="55" xfId="0" applyFont="1" applyFill="1" applyBorder="1" applyAlignment="1" applyProtection="1">
      <alignment horizontal="center"/>
      <protection locked="0"/>
    </xf>
    <xf numFmtId="0" fontId="6" fillId="4" borderId="56" xfId="0" applyFont="1" applyFill="1" applyBorder="1" applyAlignment="1" applyProtection="1">
      <alignment horizontal="center"/>
      <protection locked="0"/>
    </xf>
    <xf numFmtId="0" fontId="6" fillId="4" borderId="22" xfId="0" applyFont="1" applyFill="1" applyBorder="1" applyAlignment="1" applyProtection="1">
      <alignment horizontal="center"/>
      <protection locked="0"/>
    </xf>
    <xf numFmtId="0" fontId="6" fillId="4" borderId="57" xfId="0" applyFont="1" applyFill="1" applyBorder="1" applyAlignment="1" applyProtection="1">
      <alignment horizontal="center"/>
      <protection locked="0"/>
    </xf>
    <xf numFmtId="0" fontId="6" fillId="9" borderId="57" xfId="0" applyFont="1" applyFill="1" applyBorder="1" applyAlignment="1">
      <alignment horizontal="center"/>
    </xf>
    <xf numFmtId="164" fontId="0" fillId="3" borderId="58" xfId="0" applyNumberFormat="1" applyFill="1" applyBorder="1" applyAlignment="1">
      <alignment horizontal="center" wrapText="1"/>
    </xf>
    <xf numFmtId="164" fontId="0" fillId="3" borderId="48" xfId="0" applyNumberFormat="1" applyFill="1" applyBorder="1" applyAlignment="1">
      <alignment horizontal="center" wrapText="1"/>
    </xf>
    <xf numFmtId="164" fontId="0" fillId="3" borderId="49" xfId="0" applyNumberFormat="1" applyFill="1" applyBorder="1" applyAlignment="1">
      <alignment horizontal="center" wrapText="1"/>
    </xf>
    <xf numFmtId="0" fontId="6" fillId="4" borderId="59" xfId="0" applyFont="1" applyFill="1" applyBorder="1" applyAlignment="1" applyProtection="1">
      <alignment horizontal="center"/>
      <protection locked="0"/>
    </xf>
    <xf numFmtId="1" fontId="6" fillId="9" borderId="59" xfId="0" applyNumberFormat="1" applyFont="1" applyFill="1" applyBorder="1" applyAlignment="1">
      <alignment horizontal="center"/>
    </xf>
    <xf numFmtId="164" fontId="0" fillId="3" borderId="46" xfId="0" applyNumberFormat="1" applyFill="1" applyBorder="1" applyAlignment="1">
      <alignment horizontal="center" wrapText="1"/>
    </xf>
    <xf numFmtId="0" fontId="6" fillId="4" borderId="51" xfId="0" applyFont="1" applyFill="1" applyBorder="1" applyAlignment="1" applyProtection="1">
      <alignment horizontal="center"/>
      <protection locked="0"/>
    </xf>
    <xf numFmtId="0" fontId="6" fillId="4" borderId="52" xfId="0" applyFont="1" applyFill="1" applyBorder="1" applyAlignment="1" applyProtection="1">
      <alignment horizontal="center"/>
      <protection locked="0"/>
    </xf>
    <xf numFmtId="0" fontId="5" fillId="2" borderId="60" xfId="0" applyFont="1" applyFill="1" applyBorder="1" applyAlignment="1">
      <alignment horizontal="center"/>
    </xf>
    <xf numFmtId="14" fontId="5" fillId="2" borderId="61" xfId="0" applyNumberFormat="1" applyFont="1" applyFill="1" applyBorder="1" applyAlignment="1">
      <alignment horizontal="center"/>
    </xf>
    <xf numFmtId="0" fontId="6" fillId="5" borderId="55" xfId="0" applyFont="1" applyFill="1" applyBorder="1" applyAlignment="1" applyProtection="1">
      <alignment horizontal="center"/>
      <protection locked="0"/>
    </xf>
    <xf numFmtId="0" fontId="6" fillId="4" borderId="53" xfId="0" applyFont="1" applyFill="1" applyBorder="1" applyAlignment="1" applyProtection="1">
      <alignment horizontal="center"/>
      <protection locked="0"/>
    </xf>
    <xf numFmtId="164" fontId="0" fillId="3" borderId="55" xfId="0" applyNumberFormat="1" applyFill="1" applyBorder="1" applyAlignment="1">
      <alignment horizontal="center" wrapText="1"/>
    </xf>
    <xf numFmtId="164" fontId="0" fillId="3" borderId="61" xfId="0" applyNumberFormat="1" applyFill="1" applyBorder="1" applyAlignment="1">
      <alignment horizontal="center" wrapText="1"/>
    </xf>
    <xf numFmtId="0" fontId="6" fillId="4" borderId="62" xfId="0" applyFont="1" applyFill="1" applyBorder="1" applyAlignment="1" applyProtection="1">
      <alignment horizontal="center"/>
      <protection locked="0"/>
    </xf>
    <xf numFmtId="1" fontId="6" fillId="9" borderId="62" xfId="0" applyNumberFormat="1" applyFont="1" applyFill="1" applyBorder="1" applyAlignment="1">
      <alignment horizontal="center"/>
    </xf>
    <xf numFmtId="0" fontId="6" fillId="4" borderId="60" xfId="0" applyFont="1" applyFill="1" applyBorder="1" applyAlignment="1" applyProtection="1">
      <alignment horizontal="center"/>
      <protection locked="0"/>
    </xf>
    <xf numFmtId="0" fontId="6" fillId="4" borderId="61" xfId="0" applyFont="1" applyFill="1" applyBorder="1" applyAlignment="1" applyProtection="1">
      <alignment horizontal="center"/>
      <protection locked="0"/>
    </xf>
    <xf numFmtId="0" fontId="6" fillId="4" borderId="63" xfId="0" applyFont="1" applyFill="1" applyBorder="1" applyAlignment="1" applyProtection="1">
      <alignment horizontal="center"/>
      <protection locked="0"/>
    </xf>
    <xf numFmtId="0" fontId="6" fillId="5" borderId="54" xfId="0" applyFont="1" applyFill="1" applyBorder="1" applyAlignment="1" applyProtection="1">
      <alignment horizontal="center"/>
      <protection locked="0"/>
    </xf>
    <xf numFmtId="0" fontId="5" fillId="2" borderId="39" xfId="0" applyFont="1" applyFill="1" applyBorder="1" applyAlignment="1">
      <alignment horizontal="center"/>
    </xf>
    <xf numFmtId="0" fontId="6" fillId="4" borderId="40" xfId="0" applyFont="1" applyFill="1" applyBorder="1" applyAlignment="1" applyProtection="1">
      <alignment horizontal="center"/>
      <protection locked="0"/>
    </xf>
    <xf numFmtId="0" fontId="6" fillId="4" borderId="64" xfId="0" applyFont="1" applyFill="1" applyBorder="1" applyAlignment="1" applyProtection="1">
      <alignment horizontal="center"/>
      <protection locked="0"/>
    </xf>
    <xf numFmtId="0" fontId="6" fillId="4" borderId="65" xfId="0" applyFont="1" applyFill="1" applyBorder="1" applyAlignment="1" applyProtection="1">
      <alignment horizontal="center"/>
      <protection locked="0"/>
    </xf>
    <xf numFmtId="164" fontId="0" fillId="3" borderId="40" xfId="0" applyNumberFormat="1" applyFill="1" applyBorder="1" applyAlignment="1">
      <alignment horizontal="center" wrapText="1"/>
    </xf>
    <xf numFmtId="164" fontId="0" fillId="3" borderId="42" xfId="0" applyNumberFormat="1" applyFill="1" applyBorder="1" applyAlignment="1">
      <alignment horizontal="center" wrapText="1"/>
    </xf>
    <xf numFmtId="0" fontId="6" fillId="4" borderId="21" xfId="0" applyFont="1" applyFill="1" applyBorder="1" applyAlignment="1" applyProtection="1">
      <alignment horizontal="center"/>
      <protection locked="0"/>
    </xf>
    <xf numFmtId="0" fontId="6" fillId="4" borderId="39" xfId="0" applyFont="1" applyFill="1" applyBorder="1" applyAlignment="1" applyProtection="1">
      <alignment horizontal="center"/>
      <protection locked="0"/>
    </xf>
    <xf numFmtId="0" fontId="6" fillId="4" borderId="42" xfId="0" applyFont="1" applyFill="1" applyBorder="1" applyAlignment="1" applyProtection="1">
      <alignment horizontal="center"/>
      <protection locked="0"/>
    </xf>
    <xf numFmtId="0" fontId="5" fillId="10" borderId="8" xfId="0" applyFont="1" applyFill="1" applyBorder="1" applyAlignment="1">
      <alignment horizontal="center"/>
    </xf>
    <xf numFmtId="0" fontId="5" fillId="10" borderId="66" xfId="0" applyFont="1" applyFill="1" applyBorder="1" applyAlignment="1">
      <alignment horizontal="center"/>
    </xf>
    <xf numFmtId="0" fontId="5" fillId="10" borderId="67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0" fillId="3" borderId="45" xfId="0" applyNumberFormat="1" applyFill="1" applyBorder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1" fontId="0" fillId="3" borderId="58" xfId="0" applyNumberFormat="1" applyFill="1" applyBorder="1" applyAlignment="1">
      <alignment horizont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6" fontId="6" fillId="4" borderId="56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 vertical="center"/>
    </xf>
    <xf numFmtId="14" fontId="0" fillId="0" borderId="0" xfId="0" applyNumberFormat="1"/>
    <xf numFmtId="0" fontId="10" fillId="4" borderId="35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4" borderId="44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2" borderId="33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9" borderId="35" xfId="0" applyFont="1" applyFill="1" applyBorder="1" applyAlignment="1">
      <alignment horizontal="center" vertical="center" wrapText="1"/>
    </xf>
    <xf numFmtId="0" fontId="5" fillId="9" borderId="3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3" borderId="5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2" fillId="3" borderId="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5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1" xfId="0" applyFill="1" applyBorder="1" applyAlignment="1">
      <alignment horizontal="left" wrapText="1" indent="1"/>
    </xf>
    <xf numFmtId="0" fontId="0" fillId="3" borderId="13" xfId="0" applyFill="1" applyBorder="1" applyAlignment="1">
      <alignment horizontal="left" wrapText="1" indent="1"/>
    </xf>
    <xf numFmtId="0" fontId="10" fillId="4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7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ont>
        <b/>
        <i val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726892</xdr:colOff>
      <xdr:row>1</xdr:row>
      <xdr:rowOff>40822</xdr:rowOff>
    </xdr:from>
    <xdr:to>
      <xdr:col>14</xdr:col>
      <xdr:colOff>0</xdr:colOff>
      <xdr:row>4</xdr:row>
      <xdr:rowOff>287081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606102-DB46-39A5-20EC-5C39300C7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6356" y="381001"/>
          <a:ext cx="3763465" cy="1140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1C432-2730-4DD0-9841-2A352E97657E}">
  <sheetPr codeName="Sheet196">
    <pageSetUpPr fitToPage="1"/>
  </sheetPr>
  <dimension ref="B1:AF49"/>
  <sheetViews>
    <sheetView tabSelected="1" topLeftCell="A2" zoomScale="70" zoomScaleNormal="70" zoomScaleSheetLayoutView="70" zoomScalePageLayoutView="85" workbookViewId="0">
      <selection activeCell="P6" sqref="P6:U10"/>
    </sheetView>
  </sheetViews>
  <sheetFormatPr defaultColWidth="15.5703125" defaultRowHeight="12.75" x14ac:dyDescent="0.2"/>
  <cols>
    <col min="1" max="1" width="1.7109375" style="2" customWidth="1"/>
    <col min="2" max="2" width="11.42578125" style="2" customWidth="1"/>
    <col min="3" max="3" width="14.7109375" style="2" customWidth="1"/>
    <col min="4" max="4" width="13.28515625" style="2" customWidth="1"/>
    <col min="5" max="5" width="11.28515625" style="2" customWidth="1"/>
    <col min="6" max="6" width="14.5703125" style="2" customWidth="1"/>
    <col min="7" max="7" width="8.28515625" style="2" customWidth="1"/>
    <col min="8" max="8" width="10.28515625" style="2" customWidth="1"/>
    <col min="9" max="10" width="10.7109375" style="2" customWidth="1"/>
    <col min="11" max="11" width="17.28515625" style="2" customWidth="1"/>
    <col min="12" max="12" width="11.42578125" style="2" customWidth="1"/>
    <col min="13" max="13" width="12.28515625" style="2" customWidth="1"/>
    <col min="14" max="14" width="13.5703125" style="2" customWidth="1"/>
    <col min="15" max="15" width="15.5703125" style="2" customWidth="1"/>
    <col min="16" max="16" width="15.42578125" style="2" customWidth="1"/>
    <col min="17" max="18" width="17.28515625" style="2" customWidth="1"/>
    <col min="19" max="19" width="15.7109375" style="2" customWidth="1"/>
    <col min="20" max="21" width="17" style="2" customWidth="1"/>
    <col min="22" max="22" width="16.42578125" style="4" customWidth="1"/>
    <col min="23" max="23" width="16.42578125" style="2" customWidth="1"/>
    <col min="24" max="26" width="15.5703125" style="2"/>
    <col min="27" max="27" width="16.7109375" style="2" customWidth="1"/>
    <col min="28" max="28" width="17.28515625" style="4" customWidth="1"/>
    <col min="29" max="29" width="17" style="4" customWidth="1"/>
    <col min="30" max="30" width="17.28515625" style="2" customWidth="1"/>
    <col min="31" max="16384" width="15.5703125" style="2"/>
  </cols>
  <sheetData>
    <row r="1" spans="2:32" ht="27" thickBot="1" x14ac:dyDescent="0.25">
      <c r="B1" s="158" t="s">
        <v>69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"/>
      <c r="AC1" s="1"/>
    </row>
    <row r="2" spans="2:32" ht="16.5" thickBot="1" x14ac:dyDescent="0.3">
      <c r="B2" s="159" t="s">
        <v>0</v>
      </c>
      <c r="C2" s="160"/>
      <c r="D2" s="160"/>
      <c r="E2" s="161"/>
      <c r="F2" s="159" t="s">
        <v>1</v>
      </c>
      <c r="G2" s="160"/>
      <c r="H2" s="160"/>
      <c r="I2" s="161"/>
      <c r="J2" s="3"/>
    </row>
    <row r="3" spans="2:32" ht="26.45" customHeight="1" thickBot="1" x14ac:dyDescent="0.3">
      <c r="B3" s="162" t="s">
        <v>2</v>
      </c>
      <c r="C3" s="163"/>
      <c r="D3" s="5">
        <v>156</v>
      </c>
      <c r="E3" s="6">
        <f>E5*26*F41/D41</f>
        <v>490.99999999999994</v>
      </c>
      <c r="F3" s="164" t="s">
        <v>3</v>
      </c>
      <c r="G3" s="165"/>
      <c r="H3" s="166"/>
      <c r="I3" s="7">
        <v>80</v>
      </c>
      <c r="J3" s="8"/>
      <c r="K3" s="167"/>
      <c r="L3" s="168"/>
      <c r="O3" s="9" t="s">
        <v>4</v>
      </c>
      <c r="P3" s="169"/>
      <c r="Q3" s="170"/>
      <c r="S3" s="4"/>
      <c r="V3" s="2"/>
      <c r="X3" s="4"/>
      <c r="Y3" s="4"/>
      <c r="Z3" s="4"/>
      <c r="AB3" s="2"/>
      <c r="AC3" s="2"/>
    </row>
    <row r="4" spans="2:32" ht="27.75" customHeight="1" thickBot="1" x14ac:dyDescent="0.3">
      <c r="B4" s="171" t="s">
        <v>5</v>
      </c>
      <c r="C4" s="172"/>
      <c r="D4" s="10"/>
      <c r="E4" s="11">
        <f>156/26</f>
        <v>6</v>
      </c>
      <c r="F4" s="173" t="s">
        <v>2</v>
      </c>
      <c r="G4" s="174"/>
      <c r="H4" s="12" t="b">
        <f>D40=SUM(T15:T40)</f>
        <v>0</v>
      </c>
      <c r="I4" s="6">
        <f>SUM(AA15:AA40)</f>
        <v>490.99999999999972</v>
      </c>
      <c r="J4" s="13"/>
      <c r="K4" s="175"/>
      <c r="L4" s="176"/>
      <c r="M4" s="14"/>
      <c r="N4" s="14"/>
      <c r="Z4" s="15"/>
      <c r="AA4" s="16" t="s">
        <v>6</v>
      </c>
      <c r="AB4" s="17"/>
      <c r="AC4" s="2"/>
    </row>
    <row r="5" spans="2:32" s="14" customFormat="1" ht="27" customHeight="1" thickBot="1" x14ac:dyDescent="0.3">
      <c r="B5" s="177" t="s">
        <v>7</v>
      </c>
      <c r="C5" s="178"/>
      <c r="D5" s="178"/>
      <c r="E5" s="18">
        <f>491/26</f>
        <v>18.884615384615383</v>
      </c>
      <c r="F5" s="146" t="s">
        <v>8</v>
      </c>
      <c r="G5" s="147"/>
      <c r="H5" s="19">
        <f>(I3/80)*E4</f>
        <v>6</v>
      </c>
      <c r="I5" s="18">
        <f>(I3/80)*E5</f>
        <v>18.884615384615383</v>
      </c>
      <c r="J5" s="20"/>
      <c r="K5" s="21"/>
      <c r="L5" s="2"/>
      <c r="M5" s="2"/>
      <c r="N5" s="2"/>
      <c r="Z5" s="22"/>
      <c r="AA5" s="16" t="s">
        <v>9</v>
      </c>
      <c r="AB5" s="17"/>
    </row>
    <row r="6" spans="2:32" ht="36" customHeight="1" thickTop="1" thickBot="1" x14ac:dyDescent="0.3">
      <c r="B6" s="156" t="s">
        <v>10</v>
      </c>
      <c r="C6" s="157"/>
      <c r="D6" s="5">
        <f>D7*26*F41/D41</f>
        <v>185</v>
      </c>
      <c r="E6" s="6">
        <f>E7*26*F41/D41</f>
        <v>620</v>
      </c>
      <c r="F6" s="23" t="s">
        <v>11</v>
      </c>
      <c r="G6" s="24"/>
      <c r="H6" s="24"/>
      <c r="I6" s="25"/>
      <c r="J6" s="20"/>
      <c r="K6" s="26"/>
      <c r="L6" s="27"/>
      <c r="M6" s="27"/>
      <c r="N6" s="28"/>
      <c r="P6" s="29"/>
      <c r="Q6" s="30"/>
      <c r="R6" s="30"/>
      <c r="S6" s="30"/>
      <c r="T6" s="30"/>
      <c r="U6" s="31"/>
      <c r="Z6" s="32"/>
      <c r="AA6" s="16" t="s">
        <v>12</v>
      </c>
      <c r="AB6" s="17"/>
    </row>
    <row r="7" spans="2:32" ht="16.149999999999999" customHeight="1" thickBot="1" x14ac:dyDescent="0.3">
      <c r="B7" s="33" t="s">
        <v>13</v>
      </c>
      <c r="C7" s="34"/>
      <c r="D7" s="35">
        <f>185/26</f>
        <v>7.115384615384615</v>
      </c>
      <c r="E7" s="36">
        <f>620/26</f>
        <v>23.846153846153847</v>
      </c>
      <c r="F7" s="146" t="s">
        <v>8</v>
      </c>
      <c r="G7" s="147"/>
      <c r="H7" s="35">
        <f>(I3/80)*D7</f>
        <v>7.115384615384615</v>
      </c>
      <c r="I7" s="18">
        <f>(I3/80)*E7</f>
        <v>23.846153846153847</v>
      </c>
      <c r="J7" s="20"/>
      <c r="K7" s="37"/>
      <c r="L7" s="38"/>
      <c r="M7" s="39"/>
      <c r="N7" s="40"/>
      <c r="P7" s="41"/>
      <c r="Q7" s="42"/>
      <c r="R7" s="43"/>
      <c r="S7" s="43"/>
      <c r="T7" s="43"/>
      <c r="U7" s="44"/>
      <c r="Z7" s="45"/>
      <c r="AA7" s="16" t="s">
        <v>14</v>
      </c>
      <c r="AB7" s="17"/>
    </row>
    <row r="8" spans="2:32" ht="15.75" x14ac:dyDescent="0.25">
      <c r="B8"/>
      <c r="C8"/>
      <c r="D8"/>
      <c r="E8"/>
      <c r="F8"/>
      <c r="G8"/>
      <c r="H8"/>
      <c r="I8"/>
      <c r="J8"/>
      <c r="K8" s="37"/>
      <c r="L8" s="46"/>
      <c r="M8" s="47"/>
      <c r="N8" s="48"/>
      <c r="P8" s="41"/>
      <c r="Q8" s="46"/>
      <c r="R8" s="47"/>
      <c r="S8" s="47"/>
      <c r="T8" s="47"/>
      <c r="U8" s="49"/>
    </row>
    <row r="9" spans="2:32" ht="16.5" thickBot="1" x14ac:dyDescent="0.3">
      <c r="B9"/>
      <c r="C9"/>
      <c r="D9"/>
      <c r="E9"/>
      <c r="F9"/>
      <c r="G9"/>
      <c r="H9"/>
      <c r="I9"/>
      <c r="J9"/>
      <c r="K9" s="37"/>
      <c r="L9" s="50"/>
      <c r="M9" s="51"/>
      <c r="N9" s="52"/>
      <c r="P9" s="41"/>
      <c r="Q9" s="50"/>
      <c r="R9" s="51"/>
      <c r="S9" s="51"/>
      <c r="T9" s="51"/>
      <c r="U9" s="53"/>
    </row>
    <row r="10" spans="2:32" ht="18" customHeight="1" thickBot="1" x14ac:dyDescent="0.3">
      <c r="B10"/>
      <c r="C10" s="54" t="s">
        <v>15</v>
      </c>
      <c r="D10" s="55" t="s">
        <v>16</v>
      </c>
      <c r="E10"/>
      <c r="F10"/>
      <c r="G10"/>
      <c r="H10"/>
      <c r="I10"/>
      <c r="J10"/>
      <c r="K10" s="56"/>
      <c r="L10" s="57"/>
      <c r="M10" s="58"/>
      <c r="N10" s="59"/>
      <c r="P10" s="60"/>
      <c r="Q10" s="61"/>
      <c r="R10" s="62"/>
      <c r="S10" s="62"/>
      <c r="T10" s="62"/>
      <c r="U10" s="63"/>
      <c r="V10" s="2"/>
      <c r="W10" s="4"/>
      <c r="X10" s="4"/>
      <c r="Y10" s="4"/>
      <c r="AB10" s="2"/>
      <c r="AC10" s="2"/>
    </row>
    <row r="11" spans="2:32" ht="38.25" customHeight="1" thickBot="1" x14ac:dyDescent="0.3">
      <c r="B11" s="64" t="s">
        <v>17</v>
      </c>
      <c r="C11" s="65"/>
      <c r="D11" s="66"/>
      <c r="E11" s="67" t="s">
        <v>18</v>
      </c>
      <c r="F11" s="68"/>
      <c r="G11" s="69" t="s">
        <v>19</v>
      </c>
      <c r="H11" s="70"/>
      <c r="Q11" s="4"/>
      <c r="R11" s="4"/>
      <c r="V11" s="2"/>
      <c r="W11" s="4"/>
      <c r="X11" s="4"/>
      <c r="Y11" s="4"/>
      <c r="AB11" s="2"/>
      <c r="AC11" s="2"/>
    </row>
    <row r="12" spans="2:32" ht="33" customHeight="1" thickBot="1" x14ac:dyDescent="0.25"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spans="2:32" ht="38.25" customHeight="1" thickBot="1" x14ac:dyDescent="0.25">
      <c r="B13" s="148" t="s">
        <v>20</v>
      </c>
      <c r="C13" s="150" t="s">
        <v>21</v>
      </c>
      <c r="D13" s="152" t="s">
        <v>22</v>
      </c>
      <c r="E13" s="154" t="s">
        <v>23</v>
      </c>
      <c r="F13" s="154" t="s">
        <v>24</v>
      </c>
      <c r="G13" s="142" t="s">
        <v>25</v>
      </c>
      <c r="H13" s="143"/>
      <c r="I13" s="143"/>
      <c r="J13" s="143"/>
      <c r="K13" s="144"/>
      <c r="L13" s="179" t="s">
        <v>70</v>
      </c>
      <c r="M13" s="143"/>
      <c r="N13" s="143"/>
      <c r="O13" s="142" t="s">
        <v>26</v>
      </c>
      <c r="P13" s="144"/>
      <c r="Q13" s="135" t="s">
        <v>27</v>
      </c>
      <c r="R13" s="135" t="s">
        <v>28</v>
      </c>
      <c r="S13" s="137" t="s">
        <v>29</v>
      </c>
      <c r="T13" s="138"/>
      <c r="U13" s="138"/>
      <c r="V13" s="138"/>
      <c r="W13" s="139"/>
      <c r="X13" s="135" t="s">
        <v>30</v>
      </c>
      <c r="Y13" s="135" t="s">
        <v>31</v>
      </c>
      <c r="Z13" s="137" t="s">
        <v>32</v>
      </c>
      <c r="AA13" s="138"/>
      <c r="AB13" s="138"/>
      <c r="AC13" s="138"/>
      <c r="AD13" s="139"/>
      <c r="AE13" s="140" t="s">
        <v>33</v>
      </c>
      <c r="AF13" s="141"/>
    </row>
    <row r="14" spans="2:32" ht="75.75" customHeight="1" thickBot="1" x14ac:dyDescent="0.25">
      <c r="B14" s="149"/>
      <c r="C14" s="151"/>
      <c r="D14" s="153"/>
      <c r="E14" s="155"/>
      <c r="F14" s="155"/>
      <c r="G14" s="72" t="s">
        <v>34</v>
      </c>
      <c r="H14" s="73" t="s">
        <v>35</v>
      </c>
      <c r="I14" s="73" t="s">
        <v>36</v>
      </c>
      <c r="J14" s="74" t="s">
        <v>37</v>
      </c>
      <c r="K14" s="75" t="s">
        <v>38</v>
      </c>
      <c r="L14" s="72" t="s">
        <v>39</v>
      </c>
      <c r="M14" s="73" t="s">
        <v>40</v>
      </c>
      <c r="N14" s="75" t="s">
        <v>41</v>
      </c>
      <c r="O14" s="76" t="s">
        <v>42</v>
      </c>
      <c r="P14" s="75" t="s">
        <v>43</v>
      </c>
      <c r="Q14" s="145"/>
      <c r="R14" s="136"/>
      <c r="S14" s="77" t="s">
        <v>44</v>
      </c>
      <c r="T14" s="78" t="s">
        <v>45</v>
      </c>
      <c r="U14" s="79" t="s">
        <v>46</v>
      </c>
      <c r="V14" s="79" t="s">
        <v>47</v>
      </c>
      <c r="W14" s="80" t="s">
        <v>48</v>
      </c>
      <c r="X14" s="145"/>
      <c r="Y14" s="136"/>
      <c r="Z14" s="77" t="s">
        <v>49</v>
      </c>
      <c r="AA14" s="78" t="s">
        <v>50</v>
      </c>
      <c r="AB14" s="81" t="s">
        <v>51</v>
      </c>
      <c r="AC14" s="79" t="s">
        <v>52</v>
      </c>
      <c r="AD14" s="82" t="s">
        <v>53</v>
      </c>
      <c r="AE14" s="83" t="s">
        <v>54</v>
      </c>
      <c r="AF14" s="84" t="s">
        <v>55</v>
      </c>
    </row>
    <row r="15" spans="2:32" ht="20.100000000000001" customHeight="1" x14ac:dyDescent="0.25">
      <c r="B15" s="85">
        <v>1</v>
      </c>
      <c r="C15" s="86">
        <v>45566</v>
      </c>
      <c r="D15" s="86">
        <v>45948</v>
      </c>
      <c r="E15" s="87" t="b">
        <f t="shared" ref="E15:E40" si="0">IF(ISBLANK($H$11), FALSE, IF(C15 &gt; $H$11 + 180, FALSE, TRUE))</f>
        <v>0</v>
      </c>
      <c r="F15" s="87">
        <v>120</v>
      </c>
      <c r="G15" s="88"/>
      <c r="H15" s="88"/>
      <c r="I15" s="88"/>
      <c r="J15" s="88"/>
      <c r="K15" s="88"/>
      <c r="L15" s="89"/>
      <c r="M15" s="89"/>
      <c r="N15" s="90"/>
      <c r="O15" s="91"/>
      <c r="P15" s="91"/>
      <c r="Q15" s="92"/>
      <c r="R15" s="92"/>
      <c r="S15" s="93">
        <f>IF(NOT(E15), (Q15 + AE15+R15), 0)</f>
        <v>0</v>
      </c>
      <c r="T15" s="94">
        <f t="shared" ref="T15:T36" si="1">MAX(0, IF(OR(E15,F15=0),0, (F15 - SUM(G15:P15)) * $D$3 / $F$41))</f>
        <v>9</v>
      </c>
      <c r="U15" s="95">
        <f>SUM($T$15:T15)</f>
        <v>9</v>
      </c>
      <c r="V15" s="95">
        <f t="shared" ref="V15:V36" si="2">MAX(0, IF(OR(E15,F15=0),0, (F15 - SUM(G15:P15)) * $D$6 / $F$41))</f>
        <v>10.673076923076923</v>
      </c>
      <c r="W15" s="96">
        <f>SUM($V$15:V15)</f>
        <v>10.673076923076923</v>
      </c>
      <c r="X15" s="92"/>
      <c r="Y15" s="97"/>
      <c r="Z15" s="98">
        <f>IF(NOT(E15), (X15 + AF15+Y15), 0)</f>
        <v>0</v>
      </c>
      <c r="AA15" s="99">
        <f t="shared" ref="AA15:AA36" si="3">MAX(0, IF(OR(E15,F15=0),0, (F15 - SUM(G15:P15)) * $E$3 / $F$41))</f>
        <v>28.326923076923073</v>
      </c>
      <c r="AB15" s="95">
        <f>AA15</f>
        <v>28.326923076923073</v>
      </c>
      <c r="AC15" s="99">
        <f t="shared" ref="AC15:AC36" si="4">MAX(0, IF(OR(E15,F15=0),0, (F15 - SUM(G15:P15)) * $E$6 / $F$41))</f>
        <v>35.769230769230766</v>
      </c>
      <c r="AD15" s="96">
        <f>SUM($AC$15:AC15)</f>
        <v>35.769230769230766</v>
      </c>
      <c r="AE15" s="100"/>
      <c r="AF15" s="101"/>
    </row>
    <row r="16" spans="2:32" ht="20.100000000000001" customHeight="1" x14ac:dyDescent="0.25">
      <c r="B16" s="102">
        <v>2</v>
      </c>
      <c r="C16" s="103">
        <f>D15+1</f>
        <v>45949</v>
      </c>
      <c r="D16" s="86">
        <f t="shared" ref="D16:D39" si="5">C16+13</f>
        <v>45962</v>
      </c>
      <c r="E16" s="87" t="b">
        <f t="shared" si="0"/>
        <v>0</v>
      </c>
      <c r="F16" s="87">
        <f t="shared" ref="F16:F39" si="6">IF(E16, 0, $I$3)</f>
        <v>80</v>
      </c>
      <c r="G16" s="89"/>
      <c r="H16" s="89"/>
      <c r="I16" s="104"/>
      <c r="J16" s="89"/>
      <c r="K16" s="89"/>
      <c r="L16" s="89"/>
      <c r="M16" s="89"/>
      <c r="N16" s="90"/>
      <c r="O16" s="90"/>
      <c r="P16" s="90"/>
      <c r="Q16" s="105"/>
      <c r="R16" s="105"/>
      <c r="S16" s="87">
        <f t="shared" ref="S16:S40" si="7">IF(NOT(E16), (Q16 + AE16+R16), 0)+S15</f>
        <v>0</v>
      </c>
      <c r="T16" s="106">
        <f t="shared" si="1"/>
        <v>6</v>
      </c>
      <c r="U16" s="106">
        <f>SUM($T$15:T16)</f>
        <v>15</v>
      </c>
      <c r="V16" s="106">
        <f t="shared" si="2"/>
        <v>7.115384615384615</v>
      </c>
      <c r="W16" s="107">
        <f>SUM($V$15:V16)</f>
        <v>17.78846153846154</v>
      </c>
      <c r="X16" s="105"/>
      <c r="Y16" s="108"/>
      <c r="Z16" s="109">
        <f t="shared" ref="Z16:Z40" si="8">IF(NOT(E16), (X16 + AF16+Y16), 0)+Z15</f>
        <v>0</v>
      </c>
      <c r="AA16" s="106">
        <f t="shared" si="3"/>
        <v>18.88461538461538</v>
      </c>
      <c r="AB16" s="106">
        <f t="shared" ref="AB16:AB40" si="9">AA16+AB15</f>
        <v>47.211538461538453</v>
      </c>
      <c r="AC16" s="106">
        <f t="shared" si="4"/>
        <v>23.846153846153847</v>
      </c>
      <c r="AD16" s="106">
        <f>SUM($AC$15:AC16)</f>
        <v>59.615384615384613</v>
      </c>
      <c r="AE16" s="110"/>
      <c r="AF16" s="111"/>
    </row>
    <row r="17" spans="2:32" ht="20.100000000000001" customHeight="1" x14ac:dyDescent="0.25">
      <c r="B17" s="102">
        <v>3</v>
      </c>
      <c r="C17" s="103">
        <f t="shared" ref="C17:C40" si="10">C16+14</f>
        <v>45963</v>
      </c>
      <c r="D17" s="86">
        <f t="shared" si="5"/>
        <v>45976</v>
      </c>
      <c r="E17" s="87" t="b">
        <f t="shared" si="0"/>
        <v>0</v>
      </c>
      <c r="F17" s="87">
        <f t="shared" si="6"/>
        <v>80</v>
      </c>
      <c r="G17" s="89"/>
      <c r="H17" s="89"/>
      <c r="I17" s="89"/>
      <c r="J17" s="89"/>
      <c r="K17" s="89"/>
      <c r="L17" s="89"/>
      <c r="M17" s="89"/>
      <c r="N17" s="90"/>
      <c r="O17" s="90"/>
      <c r="P17" s="90"/>
      <c r="Q17" s="105"/>
      <c r="R17" s="105"/>
      <c r="S17" s="87">
        <f t="shared" si="7"/>
        <v>0</v>
      </c>
      <c r="T17" s="106">
        <f t="shared" si="1"/>
        <v>6</v>
      </c>
      <c r="U17" s="106">
        <f>SUM($T$15:T17)</f>
        <v>21</v>
      </c>
      <c r="V17" s="106">
        <f t="shared" si="2"/>
        <v>7.115384615384615</v>
      </c>
      <c r="W17" s="107">
        <f>SUM($V$15:V17)</f>
        <v>24.903846153846153</v>
      </c>
      <c r="X17" s="105"/>
      <c r="Y17" s="108"/>
      <c r="Z17" s="109">
        <f t="shared" si="8"/>
        <v>0</v>
      </c>
      <c r="AA17" s="106">
        <f t="shared" si="3"/>
        <v>18.88461538461538</v>
      </c>
      <c r="AB17" s="106">
        <f t="shared" si="9"/>
        <v>66.09615384615384</v>
      </c>
      <c r="AC17" s="106">
        <f t="shared" si="4"/>
        <v>23.846153846153847</v>
      </c>
      <c r="AD17" s="106">
        <f>SUM($AC$15:AC17)</f>
        <v>83.461538461538453</v>
      </c>
      <c r="AE17" s="110"/>
      <c r="AF17" s="111"/>
    </row>
    <row r="18" spans="2:32" ht="20.100000000000001" customHeight="1" x14ac:dyDescent="0.25">
      <c r="B18" s="102">
        <v>4</v>
      </c>
      <c r="C18" s="103">
        <f t="shared" si="10"/>
        <v>45977</v>
      </c>
      <c r="D18" s="86">
        <f t="shared" si="5"/>
        <v>45990</v>
      </c>
      <c r="E18" s="87" t="b">
        <f t="shared" si="0"/>
        <v>0</v>
      </c>
      <c r="F18" s="87">
        <f t="shared" si="6"/>
        <v>80</v>
      </c>
      <c r="G18" s="89"/>
      <c r="H18" s="89"/>
      <c r="I18" s="104"/>
      <c r="J18" s="89"/>
      <c r="K18" s="89"/>
      <c r="L18" s="89"/>
      <c r="M18" s="89"/>
      <c r="N18" s="90"/>
      <c r="O18" s="90"/>
      <c r="P18" s="90"/>
      <c r="Q18" s="105"/>
      <c r="R18" s="105"/>
      <c r="S18" s="87">
        <f t="shared" si="7"/>
        <v>0</v>
      </c>
      <c r="T18" s="106">
        <f t="shared" si="1"/>
        <v>6</v>
      </c>
      <c r="U18" s="106">
        <f>SUM($T$15:T18)</f>
        <v>27</v>
      </c>
      <c r="V18" s="106">
        <f t="shared" si="2"/>
        <v>7.115384615384615</v>
      </c>
      <c r="W18" s="107">
        <f>SUM($V$15:V18)</f>
        <v>32.019230769230766</v>
      </c>
      <c r="X18" s="105"/>
      <c r="Y18" s="108"/>
      <c r="Z18" s="109">
        <f t="shared" si="8"/>
        <v>0</v>
      </c>
      <c r="AA18" s="106">
        <f t="shared" si="3"/>
        <v>18.88461538461538</v>
      </c>
      <c r="AB18" s="106">
        <f t="shared" si="9"/>
        <v>84.980769230769226</v>
      </c>
      <c r="AC18" s="106">
        <f t="shared" si="4"/>
        <v>23.846153846153847</v>
      </c>
      <c r="AD18" s="106">
        <f>SUM($AC$15:AC18)</f>
        <v>107.30769230769229</v>
      </c>
      <c r="AE18" s="110"/>
      <c r="AF18" s="111"/>
    </row>
    <row r="19" spans="2:32" ht="20.100000000000001" customHeight="1" x14ac:dyDescent="0.25">
      <c r="B19" s="102">
        <v>5</v>
      </c>
      <c r="C19" s="103">
        <f t="shared" si="10"/>
        <v>45991</v>
      </c>
      <c r="D19" s="86">
        <f t="shared" si="5"/>
        <v>46004</v>
      </c>
      <c r="E19" s="87" t="b">
        <f t="shared" si="0"/>
        <v>0</v>
      </c>
      <c r="F19" s="87">
        <f t="shared" si="6"/>
        <v>80</v>
      </c>
      <c r="G19" s="89"/>
      <c r="H19" s="89"/>
      <c r="I19" s="104"/>
      <c r="J19" s="89"/>
      <c r="K19" s="89"/>
      <c r="L19" s="89"/>
      <c r="M19" s="89"/>
      <c r="N19" s="90"/>
      <c r="O19" s="90"/>
      <c r="P19" s="90"/>
      <c r="Q19" s="105"/>
      <c r="R19" s="105"/>
      <c r="S19" s="87">
        <f t="shared" si="7"/>
        <v>0</v>
      </c>
      <c r="T19" s="106">
        <f t="shared" si="1"/>
        <v>6</v>
      </c>
      <c r="U19" s="106">
        <f>SUM($T$15:T19)</f>
        <v>33</v>
      </c>
      <c r="V19" s="106">
        <f t="shared" si="2"/>
        <v>7.115384615384615</v>
      </c>
      <c r="W19" s="107">
        <f>SUM($V$15:V19)</f>
        <v>39.13461538461538</v>
      </c>
      <c r="X19" s="105"/>
      <c r="Y19" s="108"/>
      <c r="Z19" s="109">
        <f t="shared" si="8"/>
        <v>0</v>
      </c>
      <c r="AA19" s="106">
        <f t="shared" si="3"/>
        <v>18.88461538461538</v>
      </c>
      <c r="AB19" s="106">
        <f t="shared" si="9"/>
        <v>103.86538461538461</v>
      </c>
      <c r="AC19" s="106">
        <f t="shared" si="4"/>
        <v>23.846153846153847</v>
      </c>
      <c r="AD19" s="106">
        <f>SUM($AC$15:AC19)</f>
        <v>131.15384615384613</v>
      </c>
      <c r="AE19" s="110"/>
      <c r="AF19" s="111"/>
    </row>
    <row r="20" spans="2:32" ht="20.100000000000001" customHeight="1" x14ac:dyDescent="0.25">
      <c r="B20" s="102">
        <v>6</v>
      </c>
      <c r="C20" s="103">
        <f t="shared" si="10"/>
        <v>46005</v>
      </c>
      <c r="D20" s="86">
        <f t="shared" si="5"/>
        <v>46018</v>
      </c>
      <c r="E20" s="87" t="b">
        <f t="shared" si="0"/>
        <v>0</v>
      </c>
      <c r="F20" s="87">
        <f t="shared" si="6"/>
        <v>80</v>
      </c>
      <c r="G20" s="89"/>
      <c r="H20" s="89"/>
      <c r="I20" s="89"/>
      <c r="J20" s="89"/>
      <c r="K20" s="89"/>
      <c r="L20" s="89"/>
      <c r="M20" s="89"/>
      <c r="N20" s="90"/>
      <c r="O20" s="90"/>
      <c r="P20" s="90"/>
      <c r="Q20" s="105"/>
      <c r="R20" s="105"/>
      <c r="S20" s="87">
        <f t="shared" si="7"/>
        <v>0</v>
      </c>
      <c r="T20" s="106">
        <f t="shared" si="1"/>
        <v>6</v>
      </c>
      <c r="U20" s="106">
        <f>SUM($T$15:T20)</f>
        <v>39</v>
      </c>
      <c r="V20" s="106">
        <f t="shared" si="2"/>
        <v>7.115384615384615</v>
      </c>
      <c r="W20" s="107">
        <f>SUM($V$15:V20)</f>
        <v>46.249999999999993</v>
      </c>
      <c r="X20" s="105"/>
      <c r="Y20" s="108"/>
      <c r="Z20" s="109">
        <f t="shared" si="8"/>
        <v>0</v>
      </c>
      <c r="AA20" s="106">
        <f t="shared" si="3"/>
        <v>18.88461538461538</v>
      </c>
      <c r="AB20" s="106">
        <f t="shared" si="9"/>
        <v>122.75</v>
      </c>
      <c r="AC20" s="106">
        <f t="shared" si="4"/>
        <v>23.846153846153847</v>
      </c>
      <c r="AD20" s="106">
        <f>SUM($AC$15:AC20)</f>
        <v>154.99999999999997</v>
      </c>
      <c r="AE20" s="110"/>
      <c r="AF20" s="111"/>
    </row>
    <row r="21" spans="2:32" ht="20.100000000000001" customHeight="1" x14ac:dyDescent="0.25">
      <c r="B21" s="102">
        <v>7</v>
      </c>
      <c r="C21" s="103">
        <f t="shared" si="10"/>
        <v>46019</v>
      </c>
      <c r="D21" s="86">
        <f t="shared" si="5"/>
        <v>46032</v>
      </c>
      <c r="E21" s="87" t="b">
        <f t="shared" si="0"/>
        <v>0</v>
      </c>
      <c r="F21" s="87">
        <f t="shared" si="6"/>
        <v>80</v>
      </c>
      <c r="G21" s="89"/>
      <c r="H21" s="90"/>
      <c r="I21" s="104"/>
      <c r="J21" s="112"/>
      <c r="K21" s="112"/>
      <c r="L21" s="89"/>
      <c r="M21" s="89"/>
      <c r="N21" s="90"/>
      <c r="O21" s="90"/>
      <c r="P21" s="90"/>
      <c r="Q21" s="105"/>
      <c r="R21" s="105"/>
      <c r="S21" s="87">
        <f t="shared" si="7"/>
        <v>0</v>
      </c>
      <c r="T21" s="106">
        <f t="shared" si="1"/>
        <v>6</v>
      </c>
      <c r="U21" s="106">
        <f>SUM($T$15:T21)</f>
        <v>45</v>
      </c>
      <c r="V21" s="106">
        <f t="shared" si="2"/>
        <v>7.115384615384615</v>
      </c>
      <c r="W21" s="107">
        <f>SUM($V$15:V21)</f>
        <v>53.365384615384606</v>
      </c>
      <c r="X21" s="105"/>
      <c r="Y21" s="108"/>
      <c r="Z21" s="109">
        <f t="shared" si="8"/>
        <v>0</v>
      </c>
      <c r="AA21" s="106">
        <f t="shared" si="3"/>
        <v>18.88461538461538</v>
      </c>
      <c r="AB21" s="106">
        <f t="shared" si="9"/>
        <v>141.63461538461539</v>
      </c>
      <c r="AC21" s="106">
        <f t="shared" si="4"/>
        <v>23.846153846153847</v>
      </c>
      <c r="AD21" s="106">
        <f>SUM($AC$15:AC21)</f>
        <v>178.84615384615381</v>
      </c>
      <c r="AE21" s="110"/>
      <c r="AF21" s="111"/>
    </row>
    <row r="22" spans="2:32" ht="19.5" customHeight="1" x14ac:dyDescent="0.25">
      <c r="B22" s="102">
        <v>8</v>
      </c>
      <c r="C22" s="103">
        <f t="shared" si="10"/>
        <v>46033</v>
      </c>
      <c r="D22" s="86">
        <f t="shared" si="5"/>
        <v>46046</v>
      </c>
      <c r="E22" s="87" t="b">
        <f t="shared" si="0"/>
        <v>0</v>
      </c>
      <c r="F22" s="87">
        <f t="shared" si="6"/>
        <v>80</v>
      </c>
      <c r="G22" s="89"/>
      <c r="H22" s="89"/>
      <c r="I22" s="104"/>
      <c r="J22" s="89"/>
      <c r="K22" s="89"/>
      <c r="L22" s="89"/>
      <c r="M22" s="89"/>
      <c r="N22" s="90"/>
      <c r="O22" s="90"/>
      <c r="P22" s="90"/>
      <c r="Q22" s="105"/>
      <c r="R22" s="105"/>
      <c r="S22" s="87">
        <f t="shared" si="7"/>
        <v>0</v>
      </c>
      <c r="T22" s="106">
        <f t="shared" si="1"/>
        <v>6</v>
      </c>
      <c r="U22" s="106">
        <f>SUM($T$15:T22)</f>
        <v>51</v>
      </c>
      <c r="V22" s="106">
        <f t="shared" si="2"/>
        <v>7.115384615384615</v>
      </c>
      <c r="W22" s="107">
        <f>SUM($V$15:V22)</f>
        <v>60.480769230769219</v>
      </c>
      <c r="X22" s="105"/>
      <c r="Y22" s="108"/>
      <c r="Z22" s="109">
        <f t="shared" si="8"/>
        <v>0</v>
      </c>
      <c r="AA22" s="106">
        <f t="shared" si="3"/>
        <v>18.88461538461538</v>
      </c>
      <c r="AB22" s="106">
        <f t="shared" si="9"/>
        <v>160.51923076923077</v>
      </c>
      <c r="AC22" s="106">
        <f t="shared" si="4"/>
        <v>23.846153846153847</v>
      </c>
      <c r="AD22" s="106">
        <f>SUM($AC$15:AC22)</f>
        <v>202.69230769230765</v>
      </c>
      <c r="AE22" s="110"/>
      <c r="AF22" s="111"/>
    </row>
    <row r="23" spans="2:32" ht="20.100000000000001" customHeight="1" x14ac:dyDescent="0.25">
      <c r="B23" s="102">
        <v>9</v>
      </c>
      <c r="C23" s="103">
        <f t="shared" si="10"/>
        <v>46047</v>
      </c>
      <c r="D23" s="86">
        <f t="shared" si="5"/>
        <v>46060</v>
      </c>
      <c r="E23" s="87" t="b">
        <f t="shared" si="0"/>
        <v>0</v>
      </c>
      <c r="F23" s="87">
        <f t="shared" si="6"/>
        <v>80</v>
      </c>
      <c r="G23" s="89"/>
      <c r="H23" s="89"/>
      <c r="I23" s="113"/>
      <c r="J23" s="89"/>
      <c r="K23" s="89"/>
      <c r="L23" s="89"/>
      <c r="M23" s="89"/>
      <c r="N23" s="90"/>
      <c r="O23" s="90"/>
      <c r="P23" s="90"/>
      <c r="Q23" s="105"/>
      <c r="R23" s="105"/>
      <c r="S23" s="87">
        <f t="shared" si="7"/>
        <v>0</v>
      </c>
      <c r="T23" s="106">
        <f t="shared" si="1"/>
        <v>6</v>
      </c>
      <c r="U23" s="106">
        <f>SUM($T$15:T23)</f>
        <v>57</v>
      </c>
      <c r="V23" s="106">
        <f t="shared" si="2"/>
        <v>7.115384615384615</v>
      </c>
      <c r="W23" s="107">
        <f>SUM($V$15:V23)</f>
        <v>67.59615384615384</v>
      </c>
      <c r="X23" s="105"/>
      <c r="Y23" s="108"/>
      <c r="Z23" s="109">
        <f t="shared" si="8"/>
        <v>0</v>
      </c>
      <c r="AA23" s="106">
        <f t="shared" si="3"/>
        <v>18.88461538461538</v>
      </c>
      <c r="AB23" s="106">
        <f t="shared" si="9"/>
        <v>179.40384615384616</v>
      </c>
      <c r="AC23" s="106">
        <f t="shared" si="4"/>
        <v>23.846153846153847</v>
      </c>
      <c r="AD23" s="106">
        <f>SUM($AC$15:AC23)</f>
        <v>226.53846153846149</v>
      </c>
      <c r="AE23" s="110"/>
      <c r="AF23" s="111"/>
    </row>
    <row r="24" spans="2:32" ht="20.100000000000001" customHeight="1" x14ac:dyDescent="0.25">
      <c r="B24" s="102">
        <v>10</v>
      </c>
      <c r="C24" s="103">
        <f t="shared" si="10"/>
        <v>46061</v>
      </c>
      <c r="D24" s="86">
        <f t="shared" si="5"/>
        <v>46074</v>
      </c>
      <c r="E24" s="87" t="b">
        <f t="shared" si="0"/>
        <v>0</v>
      </c>
      <c r="F24" s="87">
        <f t="shared" si="6"/>
        <v>80</v>
      </c>
      <c r="G24" s="89"/>
      <c r="H24" s="89"/>
      <c r="I24" s="89"/>
      <c r="J24" s="89"/>
      <c r="K24" s="89"/>
      <c r="L24" s="89"/>
      <c r="M24" s="89"/>
      <c r="N24" s="90"/>
      <c r="O24" s="90"/>
      <c r="P24" s="90"/>
      <c r="Q24" s="105"/>
      <c r="R24" s="105"/>
      <c r="S24" s="87">
        <f t="shared" si="7"/>
        <v>0</v>
      </c>
      <c r="T24" s="106">
        <f t="shared" si="1"/>
        <v>6</v>
      </c>
      <c r="U24" s="106">
        <f>SUM($T$15:T24)</f>
        <v>63</v>
      </c>
      <c r="V24" s="106">
        <f t="shared" si="2"/>
        <v>7.115384615384615</v>
      </c>
      <c r="W24" s="107">
        <f>SUM($V$15:V24)</f>
        <v>74.711538461538453</v>
      </c>
      <c r="X24" s="105"/>
      <c r="Y24" s="108"/>
      <c r="Z24" s="109">
        <f t="shared" si="8"/>
        <v>0</v>
      </c>
      <c r="AA24" s="106">
        <f t="shared" si="3"/>
        <v>18.88461538461538</v>
      </c>
      <c r="AB24" s="106">
        <f t="shared" si="9"/>
        <v>198.28846153846155</v>
      </c>
      <c r="AC24" s="106">
        <f t="shared" si="4"/>
        <v>23.846153846153847</v>
      </c>
      <c r="AD24" s="106">
        <f>SUM($AC$15:AC24)</f>
        <v>250.38461538461533</v>
      </c>
      <c r="AE24" s="110"/>
      <c r="AF24" s="111"/>
    </row>
    <row r="25" spans="2:32" ht="20.100000000000001" customHeight="1" x14ac:dyDescent="0.25">
      <c r="B25" s="102">
        <v>11</v>
      </c>
      <c r="C25" s="103">
        <f t="shared" si="10"/>
        <v>46075</v>
      </c>
      <c r="D25" s="86">
        <f t="shared" si="5"/>
        <v>46088</v>
      </c>
      <c r="E25" s="87" t="b">
        <f t="shared" si="0"/>
        <v>0</v>
      </c>
      <c r="F25" s="87">
        <f t="shared" si="6"/>
        <v>80</v>
      </c>
      <c r="G25" s="89"/>
      <c r="H25" s="89"/>
      <c r="I25" s="104"/>
      <c r="J25" s="89"/>
      <c r="K25" s="89"/>
      <c r="L25" s="89"/>
      <c r="M25" s="89"/>
      <c r="N25" s="90"/>
      <c r="O25" s="90"/>
      <c r="P25" s="90"/>
      <c r="Q25" s="105"/>
      <c r="R25" s="105"/>
      <c r="S25" s="87">
        <f t="shared" si="7"/>
        <v>0</v>
      </c>
      <c r="T25" s="106">
        <f t="shared" si="1"/>
        <v>6</v>
      </c>
      <c r="U25" s="106">
        <f>SUM($T$15:T25)</f>
        <v>69</v>
      </c>
      <c r="V25" s="106">
        <f t="shared" si="2"/>
        <v>7.115384615384615</v>
      </c>
      <c r="W25" s="107">
        <f>SUM($V$15:V25)</f>
        <v>81.826923076923066</v>
      </c>
      <c r="X25" s="105"/>
      <c r="Y25" s="108"/>
      <c r="Z25" s="109">
        <f t="shared" si="8"/>
        <v>0</v>
      </c>
      <c r="AA25" s="106">
        <f t="shared" si="3"/>
        <v>18.88461538461538</v>
      </c>
      <c r="AB25" s="106">
        <f t="shared" si="9"/>
        <v>217.17307692307693</v>
      </c>
      <c r="AC25" s="106">
        <f t="shared" si="4"/>
        <v>23.846153846153847</v>
      </c>
      <c r="AD25" s="106">
        <f>SUM($AC$15:AC25)</f>
        <v>274.23076923076917</v>
      </c>
      <c r="AE25" s="110"/>
      <c r="AF25" s="111"/>
    </row>
    <row r="26" spans="2:32" ht="20.100000000000001" customHeight="1" x14ac:dyDescent="0.25">
      <c r="B26" s="102">
        <v>12</v>
      </c>
      <c r="C26" s="103">
        <f t="shared" si="10"/>
        <v>46089</v>
      </c>
      <c r="D26" s="86">
        <f t="shared" si="5"/>
        <v>46102</v>
      </c>
      <c r="E26" s="87" t="b">
        <f t="shared" si="0"/>
        <v>0</v>
      </c>
      <c r="F26" s="87">
        <f t="shared" si="6"/>
        <v>80</v>
      </c>
      <c r="G26" s="89"/>
      <c r="H26" s="89"/>
      <c r="I26" s="89"/>
      <c r="J26" s="89"/>
      <c r="K26" s="89"/>
      <c r="L26" s="89"/>
      <c r="M26" s="89"/>
      <c r="N26" s="90"/>
      <c r="O26" s="90"/>
      <c r="P26" s="90"/>
      <c r="Q26" s="105"/>
      <c r="R26" s="105"/>
      <c r="S26" s="87">
        <f t="shared" si="7"/>
        <v>0</v>
      </c>
      <c r="T26" s="106">
        <f t="shared" si="1"/>
        <v>6</v>
      </c>
      <c r="U26" s="106">
        <f>SUM($T$15:T26)</f>
        <v>75</v>
      </c>
      <c r="V26" s="106">
        <f t="shared" si="2"/>
        <v>7.115384615384615</v>
      </c>
      <c r="W26" s="107">
        <f>SUM($V$15:V26)</f>
        <v>88.942307692307679</v>
      </c>
      <c r="X26" s="105"/>
      <c r="Y26" s="108"/>
      <c r="Z26" s="109">
        <f t="shared" si="8"/>
        <v>0</v>
      </c>
      <c r="AA26" s="106">
        <f t="shared" si="3"/>
        <v>18.88461538461538</v>
      </c>
      <c r="AB26" s="106">
        <f t="shared" si="9"/>
        <v>236.05769230769232</v>
      </c>
      <c r="AC26" s="106">
        <f t="shared" si="4"/>
        <v>23.846153846153847</v>
      </c>
      <c r="AD26" s="106">
        <f>SUM($AC$15:AC26)</f>
        <v>298.07692307692304</v>
      </c>
      <c r="AE26" s="110"/>
      <c r="AF26" s="111"/>
    </row>
    <row r="27" spans="2:32" ht="20.100000000000001" customHeight="1" x14ac:dyDescent="0.25">
      <c r="B27" s="102">
        <v>13</v>
      </c>
      <c r="C27" s="103">
        <f t="shared" si="10"/>
        <v>46103</v>
      </c>
      <c r="D27" s="86">
        <f t="shared" si="5"/>
        <v>46116</v>
      </c>
      <c r="E27" s="87" t="b">
        <f t="shared" si="0"/>
        <v>0</v>
      </c>
      <c r="F27" s="87">
        <f t="shared" si="6"/>
        <v>80</v>
      </c>
      <c r="G27" s="89"/>
      <c r="H27" s="89"/>
      <c r="I27" s="89"/>
      <c r="J27" s="89"/>
      <c r="K27" s="89"/>
      <c r="L27" s="89"/>
      <c r="M27" s="89"/>
      <c r="N27" s="90"/>
      <c r="O27" s="90"/>
      <c r="P27" s="90"/>
      <c r="Q27" s="105"/>
      <c r="R27" s="105"/>
      <c r="S27" s="87">
        <f t="shared" si="7"/>
        <v>0</v>
      </c>
      <c r="T27" s="106">
        <f t="shared" si="1"/>
        <v>6</v>
      </c>
      <c r="U27" s="106">
        <f>SUM($T$15:T27)</f>
        <v>81</v>
      </c>
      <c r="V27" s="106">
        <f t="shared" si="2"/>
        <v>7.115384615384615</v>
      </c>
      <c r="W27" s="107">
        <f>SUM($V$15:V27)</f>
        <v>96.057692307692292</v>
      </c>
      <c r="X27" s="105"/>
      <c r="Y27" s="108"/>
      <c r="Z27" s="109">
        <f t="shared" si="8"/>
        <v>0</v>
      </c>
      <c r="AA27" s="106">
        <f t="shared" si="3"/>
        <v>18.88461538461538</v>
      </c>
      <c r="AB27" s="106">
        <f t="shared" si="9"/>
        <v>254.94230769230771</v>
      </c>
      <c r="AC27" s="106">
        <f t="shared" si="4"/>
        <v>23.846153846153847</v>
      </c>
      <c r="AD27" s="106">
        <f>SUM($AC$15:AC27)</f>
        <v>321.92307692307691</v>
      </c>
      <c r="AE27" s="110"/>
      <c r="AF27" s="111"/>
    </row>
    <row r="28" spans="2:32" ht="20.100000000000001" customHeight="1" x14ac:dyDescent="0.25">
      <c r="B28" s="102">
        <v>14</v>
      </c>
      <c r="C28" s="103">
        <f t="shared" si="10"/>
        <v>46117</v>
      </c>
      <c r="D28" s="86">
        <f t="shared" si="5"/>
        <v>46130</v>
      </c>
      <c r="E28" s="87" t="b">
        <f t="shared" si="0"/>
        <v>0</v>
      </c>
      <c r="F28" s="87">
        <f t="shared" si="6"/>
        <v>80</v>
      </c>
      <c r="G28" s="89"/>
      <c r="H28" s="89"/>
      <c r="I28" s="89"/>
      <c r="J28" s="89"/>
      <c r="K28" s="89"/>
      <c r="L28" s="89"/>
      <c r="M28" s="89"/>
      <c r="N28" s="90"/>
      <c r="O28" s="90"/>
      <c r="P28" s="90"/>
      <c r="Q28" s="105"/>
      <c r="R28" s="105"/>
      <c r="S28" s="87">
        <f t="shared" si="7"/>
        <v>0</v>
      </c>
      <c r="T28" s="106">
        <f t="shared" si="1"/>
        <v>6</v>
      </c>
      <c r="U28" s="106">
        <f>SUM($T$15:T28)</f>
        <v>87</v>
      </c>
      <c r="V28" s="106">
        <f t="shared" si="2"/>
        <v>7.115384615384615</v>
      </c>
      <c r="W28" s="107">
        <f>SUM($V$15:V28)</f>
        <v>103.17307692307691</v>
      </c>
      <c r="X28" s="105"/>
      <c r="Y28" s="108"/>
      <c r="Z28" s="109">
        <f t="shared" si="8"/>
        <v>0</v>
      </c>
      <c r="AA28" s="106">
        <f t="shared" si="3"/>
        <v>18.88461538461538</v>
      </c>
      <c r="AB28" s="106">
        <f t="shared" si="9"/>
        <v>273.82692307692309</v>
      </c>
      <c r="AC28" s="106">
        <f t="shared" si="4"/>
        <v>23.846153846153847</v>
      </c>
      <c r="AD28" s="106">
        <f>SUM($AC$15:AC28)</f>
        <v>345.76923076923077</v>
      </c>
      <c r="AE28" s="110"/>
      <c r="AF28" s="111"/>
    </row>
    <row r="29" spans="2:32" ht="20.100000000000001" customHeight="1" x14ac:dyDescent="0.25">
      <c r="B29" s="102">
        <v>15</v>
      </c>
      <c r="C29" s="103">
        <f t="shared" si="10"/>
        <v>46131</v>
      </c>
      <c r="D29" s="86">
        <f t="shared" si="5"/>
        <v>46144</v>
      </c>
      <c r="E29" s="87" t="b">
        <f t="shared" si="0"/>
        <v>0</v>
      </c>
      <c r="F29" s="87">
        <f t="shared" si="6"/>
        <v>80</v>
      </c>
      <c r="G29" s="89"/>
      <c r="H29" s="89"/>
      <c r="I29" s="89"/>
      <c r="J29" s="89"/>
      <c r="K29" s="89"/>
      <c r="L29" s="89"/>
      <c r="M29" s="89"/>
      <c r="N29" s="90"/>
      <c r="O29" s="90"/>
      <c r="P29" s="90"/>
      <c r="Q29" s="105"/>
      <c r="R29" s="105"/>
      <c r="S29" s="87">
        <f t="shared" si="7"/>
        <v>0</v>
      </c>
      <c r="T29" s="106">
        <f t="shared" si="1"/>
        <v>6</v>
      </c>
      <c r="U29" s="106">
        <f>SUM($T$15:T29)</f>
        <v>93</v>
      </c>
      <c r="V29" s="106">
        <f t="shared" si="2"/>
        <v>7.115384615384615</v>
      </c>
      <c r="W29" s="107">
        <f>SUM($V$15:V29)</f>
        <v>110.28846153846152</v>
      </c>
      <c r="X29" s="105"/>
      <c r="Y29" s="108"/>
      <c r="Z29" s="109">
        <f t="shared" si="8"/>
        <v>0</v>
      </c>
      <c r="AA29" s="106">
        <f t="shared" si="3"/>
        <v>18.88461538461538</v>
      </c>
      <c r="AB29" s="106">
        <f t="shared" si="9"/>
        <v>292.71153846153845</v>
      </c>
      <c r="AC29" s="106">
        <f t="shared" si="4"/>
        <v>23.846153846153847</v>
      </c>
      <c r="AD29" s="106">
        <f>SUM($AC$15:AC29)</f>
        <v>369.61538461538464</v>
      </c>
      <c r="AE29" s="110"/>
      <c r="AF29" s="111"/>
    </row>
    <row r="30" spans="2:32" ht="20.100000000000001" customHeight="1" x14ac:dyDescent="0.25">
      <c r="B30" s="102">
        <v>16</v>
      </c>
      <c r="C30" s="103">
        <f t="shared" si="10"/>
        <v>46145</v>
      </c>
      <c r="D30" s="86">
        <f t="shared" si="5"/>
        <v>46158</v>
      </c>
      <c r="E30" s="87" t="b">
        <f t="shared" si="0"/>
        <v>0</v>
      </c>
      <c r="F30" s="87">
        <f t="shared" si="6"/>
        <v>80</v>
      </c>
      <c r="G30" s="89"/>
      <c r="H30" s="89"/>
      <c r="I30" s="89"/>
      <c r="J30" s="89"/>
      <c r="K30" s="89"/>
      <c r="L30" s="89"/>
      <c r="M30" s="89"/>
      <c r="N30" s="90"/>
      <c r="O30" s="90"/>
      <c r="P30" s="90"/>
      <c r="Q30" s="105"/>
      <c r="R30" s="105"/>
      <c r="S30" s="87">
        <f t="shared" si="7"/>
        <v>0</v>
      </c>
      <c r="T30" s="106">
        <f t="shared" si="1"/>
        <v>6</v>
      </c>
      <c r="U30" s="106">
        <f>SUM($T$15:T30)</f>
        <v>99</v>
      </c>
      <c r="V30" s="106">
        <f t="shared" si="2"/>
        <v>7.115384615384615</v>
      </c>
      <c r="W30" s="107">
        <f>SUM($V$15:V30)</f>
        <v>117.40384615384613</v>
      </c>
      <c r="X30" s="105"/>
      <c r="Y30" s="108"/>
      <c r="Z30" s="109">
        <f t="shared" si="8"/>
        <v>0</v>
      </c>
      <c r="AA30" s="106">
        <f t="shared" si="3"/>
        <v>18.88461538461538</v>
      </c>
      <c r="AB30" s="106">
        <f t="shared" si="9"/>
        <v>311.59615384615381</v>
      </c>
      <c r="AC30" s="106">
        <f t="shared" si="4"/>
        <v>23.846153846153847</v>
      </c>
      <c r="AD30" s="106">
        <f>SUM($AC$15:AC30)</f>
        <v>393.46153846153851</v>
      </c>
      <c r="AE30" s="110"/>
      <c r="AF30" s="111"/>
    </row>
    <row r="31" spans="2:32" ht="20.100000000000001" customHeight="1" x14ac:dyDescent="0.25">
      <c r="B31" s="102">
        <v>17</v>
      </c>
      <c r="C31" s="103">
        <f t="shared" si="10"/>
        <v>46159</v>
      </c>
      <c r="D31" s="86">
        <f t="shared" si="5"/>
        <v>46172</v>
      </c>
      <c r="E31" s="87" t="b">
        <f t="shared" si="0"/>
        <v>0</v>
      </c>
      <c r="F31" s="87">
        <f t="shared" si="6"/>
        <v>80</v>
      </c>
      <c r="G31" s="89"/>
      <c r="H31" s="89"/>
      <c r="I31" s="89"/>
      <c r="J31" s="89"/>
      <c r="K31" s="89"/>
      <c r="L31" s="89"/>
      <c r="M31" s="89"/>
      <c r="N31" s="90"/>
      <c r="O31" s="90"/>
      <c r="P31" s="90"/>
      <c r="Q31" s="105"/>
      <c r="R31" s="105"/>
      <c r="S31" s="87">
        <f t="shared" si="7"/>
        <v>0</v>
      </c>
      <c r="T31" s="106">
        <f t="shared" si="1"/>
        <v>6</v>
      </c>
      <c r="U31" s="106">
        <f>SUM($T$15:T31)</f>
        <v>105</v>
      </c>
      <c r="V31" s="106">
        <f t="shared" si="2"/>
        <v>7.115384615384615</v>
      </c>
      <c r="W31" s="107">
        <f>SUM($V$15:V31)</f>
        <v>124.51923076923075</v>
      </c>
      <c r="X31" s="105"/>
      <c r="Y31" s="108"/>
      <c r="Z31" s="109">
        <f t="shared" si="8"/>
        <v>0</v>
      </c>
      <c r="AA31" s="106">
        <f t="shared" si="3"/>
        <v>18.88461538461538</v>
      </c>
      <c r="AB31" s="106">
        <f t="shared" si="9"/>
        <v>330.48076923076917</v>
      </c>
      <c r="AC31" s="106">
        <f t="shared" si="4"/>
        <v>23.846153846153847</v>
      </c>
      <c r="AD31" s="106">
        <f>SUM($AC$15:AC31)</f>
        <v>417.30769230769238</v>
      </c>
      <c r="AE31" s="110"/>
      <c r="AF31" s="111"/>
    </row>
    <row r="32" spans="2:32" ht="20.100000000000001" customHeight="1" x14ac:dyDescent="0.25">
      <c r="B32" s="102">
        <v>18</v>
      </c>
      <c r="C32" s="103">
        <f t="shared" si="10"/>
        <v>46173</v>
      </c>
      <c r="D32" s="86">
        <f t="shared" si="5"/>
        <v>46186</v>
      </c>
      <c r="E32" s="87" t="b">
        <f t="shared" si="0"/>
        <v>0</v>
      </c>
      <c r="F32" s="87">
        <f t="shared" si="6"/>
        <v>80</v>
      </c>
      <c r="G32" s="89"/>
      <c r="H32" s="89"/>
      <c r="I32" s="104"/>
      <c r="J32" s="89"/>
      <c r="K32" s="89"/>
      <c r="L32" s="89"/>
      <c r="M32" s="89"/>
      <c r="N32" s="90"/>
      <c r="O32" s="90"/>
      <c r="P32" s="90"/>
      <c r="Q32" s="105"/>
      <c r="R32" s="105"/>
      <c r="S32" s="87">
        <f t="shared" si="7"/>
        <v>0</v>
      </c>
      <c r="T32" s="106">
        <f t="shared" si="1"/>
        <v>6</v>
      </c>
      <c r="U32" s="106">
        <f>SUM($T$15:T32)</f>
        <v>111</v>
      </c>
      <c r="V32" s="106">
        <f t="shared" si="2"/>
        <v>7.115384615384615</v>
      </c>
      <c r="W32" s="107">
        <f>SUM($V$15:V32)</f>
        <v>131.63461538461536</v>
      </c>
      <c r="X32" s="105"/>
      <c r="Y32" s="108"/>
      <c r="Z32" s="109">
        <f t="shared" si="8"/>
        <v>0</v>
      </c>
      <c r="AA32" s="106">
        <f t="shared" si="3"/>
        <v>18.88461538461538</v>
      </c>
      <c r="AB32" s="106">
        <f t="shared" si="9"/>
        <v>349.36538461538453</v>
      </c>
      <c r="AC32" s="106">
        <f t="shared" si="4"/>
        <v>23.846153846153847</v>
      </c>
      <c r="AD32" s="106">
        <f>SUM($AC$15:AC32)</f>
        <v>441.15384615384625</v>
      </c>
      <c r="AE32" s="110"/>
      <c r="AF32" s="111"/>
    </row>
    <row r="33" spans="2:32" ht="20.100000000000001" customHeight="1" x14ac:dyDescent="0.25">
      <c r="B33" s="102">
        <v>19</v>
      </c>
      <c r="C33" s="103">
        <f t="shared" si="10"/>
        <v>46187</v>
      </c>
      <c r="D33" s="86">
        <f t="shared" si="5"/>
        <v>46200</v>
      </c>
      <c r="E33" s="87" t="b">
        <f t="shared" si="0"/>
        <v>0</v>
      </c>
      <c r="F33" s="87">
        <f t="shared" si="6"/>
        <v>80</v>
      </c>
      <c r="G33" s="89"/>
      <c r="H33" s="89"/>
      <c r="I33" s="89"/>
      <c r="J33" s="89"/>
      <c r="K33" s="89"/>
      <c r="L33" s="89"/>
      <c r="M33" s="89"/>
      <c r="N33" s="90"/>
      <c r="O33" s="90"/>
      <c r="P33" s="90"/>
      <c r="Q33" s="105"/>
      <c r="R33" s="105"/>
      <c r="S33" s="87">
        <f t="shared" si="7"/>
        <v>0</v>
      </c>
      <c r="T33" s="106">
        <f t="shared" si="1"/>
        <v>6</v>
      </c>
      <c r="U33" s="106">
        <f>SUM($T$15:T33)</f>
        <v>117</v>
      </c>
      <c r="V33" s="106">
        <f t="shared" si="2"/>
        <v>7.115384615384615</v>
      </c>
      <c r="W33" s="107">
        <f>SUM($V$15:V33)</f>
        <v>138.74999999999997</v>
      </c>
      <c r="X33" s="105"/>
      <c r="Y33" s="108"/>
      <c r="Z33" s="109">
        <f t="shared" si="8"/>
        <v>0</v>
      </c>
      <c r="AA33" s="106">
        <f t="shared" si="3"/>
        <v>18.88461538461538</v>
      </c>
      <c r="AB33" s="106">
        <f t="shared" si="9"/>
        <v>368.24999999999989</v>
      </c>
      <c r="AC33" s="106">
        <f t="shared" si="4"/>
        <v>23.846153846153847</v>
      </c>
      <c r="AD33" s="106">
        <f>SUM($AC$15:AC33)</f>
        <v>465.00000000000011</v>
      </c>
      <c r="AE33" s="110"/>
      <c r="AF33" s="111"/>
    </row>
    <row r="34" spans="2:32" ht="20.100000000000001" customHeight="1" x14ac:dyDescent="0.25">
      <c r="B34" s="102">
        <v>20</v>
      </c>
      <c r="C34" s="103">
        <f t="shared" si="10"/>
        <v>46201</v>
      </c>
      <c r="D34" s="86">
        <f t="shared" si="5"/>
        <v>46214</v>
      </c>
      <c r="E34" s="87" t="b">
        <f t="shared" si="0"/>
        <v>0</v>
      </c>
      <c r="F34" s="87">
        <f t="shared" si="6"/>
        <v>80</v>
      </c>
      <c r="G34" s="89"/>
      <c r="H34" s="89"/>
      <c r="I34" s="104"/>
      <c r="J34" s="89"/>
      <c r="K34" s="89"/>
      <c r="L34" s="89"/>
      <c r="M34" s="89"/>
      <c r="N34" s="90"/>
      <c r="O34" s="90"/>
      <c r="P34" s="90"/>
      <c r="Q34" s="105"/>
      <c r="R34" s="105"/>
      <c r="S34" s="87">
        <f t="shared" si="7"/>
        <v>0</v>
      </c>
      <c r="T34" s="106">
        <f t="shared" si="1"/>
        <v>6</v>
      </c>
      <c r="U34" s="106">
        <f>SUM($T$15:T34)</f>
        <v>123</v>
      </c>
      <c r="V34" s="106">
        <f t="shared" si="2"/>
        <v>7.115384615384615</v>
      </c>
      <c r="W34" s="107">
        <f>SUM($V$15:V34)</f>
        <v>145.86538461538458</v>
      </c>
      <c r="X34" s="105"/>
      <c r="Y34" s="108"/>
      <c r="Z34" s="109">
        <f t="shared" si="8"/>
        <v>0</v>
      </c>
      <c r="AA34" s="106">
        <f t="shared" si="3"/>
        <v>18.88461538461538</v>
      </c>
      <c r="AB34" s="106">
        <f t="shared" si="9"/>
        <v>387.13461538461524</v>
      </c>
      <c r="AC34" s="106">
        <f t="shared" si="4"/>
        <v>23.846153846153847</v>
      </c>
      <c r="AD34" s="106">
        <f>SUM($AC$15:AC34)</f>
        <v>488.84615384615398</v>
      </c>
      <c r="AE34" s="110"/>
      <c r="AF34" s="111"/>
    </row>
    <row r="35" spans="2:32" ht="20.100000000000001" customHeight="1" x14ac:dyDescent="0.25">
      <c r="B35" s="102">
        <v>21</v>
      </c>
      <c r="C35" s="103">
        <f t="shared" si="10"/>
        <v>46215</v>
      </c>
      <c r="D35" s="86">
        <f t="shared" si="5"/>
        <v>46228</v>
      </c>
      <c r="E35" s="87" t="b">
        <f t="shared" si="0"/>
        <v>0</v>
      </c>
      <c r="F35" s="87">
        <f t="shared" si="6"/>
        <v>80</v>
      </c>
      <c r="G35" s="89"/>
      <c r="H35" s="89"/>
      <c r="I35" s="104"/>
      <c r="J35" s="89"/>
      <c r="K35" s="89"/>
      <c r="L35" s="89"/>
      <c r="M35" s="89"/>
      <c r="N35" s="90"/>
      <c r="O35" s="90"/>
      <c r="P35" s="90"/>
      <c r="Q35" s="105"/>
      <c r="R35" s="105"/>
      <c r="S35" s="87">
        <f t="shared" si="7"/>
        <v>0</v>
      </c>
      <c r="T35" s="106">
        <f t="shared" si="1"/>
        <v>6</v>
      </c>
      <c r="U35" s="106">
        <f>SUM($T$15:T35)</f>
        <v>129</v>
      </c>
      <c r="V35" s="106">
        <f t="shared" si="2"/>
        <v>7.115384615384615</v>
      </c>
      <c r="W35" s="107">
        <f>SUM($V$15:V35)</f>
        <v>152.9807692307692</v>
      </c>
      <c r="X35" s="105"/>
      <c r="Y35" s="108"/>
      <c r="Z35" s="109">
        <f t="shared" si="8"/>
        <v>0</v>
      </c>
      <c r="AA35" s="106">
        <f t="shared" si="3"/>
        <v>18.88461538461538</v>
      </c>
      <c r="AB35" s="106">
        <f t="shared" si="9"/>
        <v>406.0192307692306</v>
      </c>
      <c r="AC35" s="106">
        <f t="shared" si="4"/>
        <v>23.846153846153847</v>
      </c>
      <c r="AD35" s="106">
        <f>SUM($AC$15:AC35)</f>
        <v>512.69230769230785</v>
      </c>
      <c r="AE35" s="110"/>
      <c r="AF35" s="111"/>
    </row>
    <row r="36" spans="2:32" ht="20.100000000000001" customHeight="1" x14ac:dyDescent="0.25">
      <c r="B36" s="102">
        <v>22</v>
      </c>
      <c r="C36" s="103">
        <f t="shared" si="10"/>
        <v>46229</v>
      </c>
      <c r="D36" s="86">
        <f t="shared" si="5"/>
        <v>46242</v>
      </c>
      <c r="E36" s="87" t="b">
        <f t="shared" si="0"/>
        <v>0</v>
      </c>
      <c r="F36" s="87">
        <f t="shared" si="6"/>
        <v>80</v>
      </c>
      <c r="G36" s="89"/>
      <c r="H36" s="89"/>
      <c r="I36" s="89"/>
      <c r="J36" s="89"/>
      <c r="K36" s="89"/>
      <c r="L36" s="89"/>
      <c r="M36" s="89"/>
      <c r="N36" s="90"/>
      <c r="O36" s="90"/>
      <c r="P36" s="90"/>
      <c r="Q36" s="105"/>
      <c r="R36" s="105"/>
      <c r="S36" s="87">
        <f t="shared" si="7"/>
        <v>0</v>
      </c>
      <c r="T36" s="106">
        <f t="shared" si="1"/>
        <v>6</v>
      </c>
      <c r="U36" s="106">
        <f>SUM($T$15:T36)</f>
        <v>135</v>
      </c>
      <c r="V36" s="106">
        <f t="shared" si="2"/>
        <v>7.115384615384615</v>
      </c>
      <c r="W36" s="107">
        <f>SUM($V$15:V36)</f>
        <v>160.09615384615381</v>
      </c>
      <c r="X36" s="105"/>
      <c r="Y36" s="108"/>
      <c r="Z36" s="109">
        <f t="shared" si="8"/>
        <v>0</v>
      </c>
      <c r="AA36" s="106">
        <f t="shared" si="3"/>
        <v>18.88461538461538</v>
      </c>
      <c r="AB36" s="106">
        <f t="shared" si="9"/>
        <v>424.90384615384596</v>
      </c>
      <c r="AC36" s="106">
        <f t="shared" si="4"/>
        <v>23.846153846153847</v>
      </c>
      <c r="AD36" s="106">
        <f>SUM($AC$15:AC36)</f>
        <v>536.53846153846166</v>
      </c>
      <c r="AE36" s="110"/>
      <c r="AF36" s="111"/>
    </row>
    <row r="37" spans="2:32" ht="20.100000000000001" customHeight="1" x14ac:dyDescent="0.25">
      <c r="B37" s="102">
        <v>23</v>
      </c>
      <c r="C37" s="103">
        <f t="shared" si="10"/>
        <v>46243</v>
      </c>
      <c r="D37" s="86">
        <f t="shared" si="5"/>
        <v>46256</v>
      </c>
      <c r="E37" s="87" t="b">
        <f t="shared" si="0"/>
        <v>0</v>
      </c>
      <c r="F37" s="87">
        <f t="shared" si="6"/>
        <v>80</v>
      </c>
      <c r="G37" s="89"/>
      <c r="H37" s="89"/>
      <c r="I37" s="89"/>
      <c r="J37" s="89"/>
      <c r="K37" s="89"/>
      <c r="L37" s="89"/>
      <c r="M37" s="89"/>
      <c r="N37" s="90"/>
      <c r="O37" s="90"/>
      <c r="P37" s="90"/>
      <c r="Q37" s="105"/>
      <c r="R37" s="105"/>
      <c r="S37" s="87">
        <f t="shared" si="7"/>
        <v>0</v>
      </c>
      <c r="T37" s="106">
        <f>MAX(0, IF(OR(E37,F37=0),0, (F37 - SUM(G37:P37)) * $D$3 / $F$41))</f>
        <v>6</v>
      </c>
      <c r="U37" s="106">
        <f>SUM($T$15:T37)</f>
        <v>141</v>
      </c>
      <c r="V37" s="106">
        <f>MAX(0, IF(OR(E37,F37=0),0, (F37 - SUM(G37:P37)) * $D$6 / $F$41))</f>
        <v>7.115384615384615</v>
      </c>
      <c r="W37" s="107">
        <f>SUM($V$15:V37)</f>
        <v>167.21153846153842</v>
      </c>
      <c r="X37" s="105"/>
      <c r="Y37" s="108"/>
      <c r="Z37" s="109">
        <f t="shared" si="8"/>
        <v>0</v>
      </c>
      <c r="AA37" s="106">
        <f>MAX(0, IF(OR(E37,F37=0),0, (F37 - SUM(G37:P37)) * $E$3 / $F$41))</f>
        <v>18.88461538461538</v>
      </c>
      <c r="AB37" s="106">
        <f t="shared" si="9"/>
        <v>443.78846153846132</v>
      </c>
      <c r="AC37" s="106">
        <f>MAX(0, IF(OR(E37,F37=0),0, (F37 - SUM(G37:P37)) * $E$6 / $F$41))</f>
        <v>23.846153846153847</v>
      </c>
      <c r="AD37" s="106">
        <f>SUM($AC$15:AC37)</f>
        <v>560.38461538461547</v>
      </c>
      <c r="AE37" s="110"/>
      <c r="AF37" s="111"/>
    </row>
    <row r="38" spans="2:32" ht="20.100000000000001" customHeight="1" x14ac:dyDescent="0.25">
      <c r="B38" s="102">
        <v>24</v>
      </c>
      <c r="C38" s="103">
        <f t="shared" si="10"/>
        <v>46257</v>
      </c>
      <c r="D38" s="86">
        <f t="shared" si="5"/>
        <v>46270</v>
      </c>
      <c r="E38" s="87" t="b">
        <f t="shared" si="0"/>
        <v>0</v>
      </c>
      <c r="F38" s="87">
        <f t="shared" si="6"/>
        <v>80</v>
      </c>
      <c r="G38" s="89"/>
      <c r="H38" s="89"/>
      <c r="I38" s="89"/>
      <c r="J38" s="89"/>
      <c r="K38" s="89"/>
      <c r="L38" s="89"/>
      <c r="M38" s="89"/>
      <c r="N38" s="90"/>
      <c r="O38" s="90"/>
      <c r="P38" s="90"/>
      <c r="Q38" s="105"/>
      <c r="R38" s="105"/>
      <c r="S38" s="87">
        <f t="shared" si="7"/>
        <v>0</v>
      </c>
      <c r="T38" s="106">
        <f>MAX(0, IF(OR(E38,F38=0),0, (F38 - SUM(G38:P38)) * $D$3 / $F$41))</f>
        <v>6</v>
      </c>
      <c r="U38" s="106">
        <f>SUM($T$15:T38)</f>
        <v>147</v>
      </c>
      <c r="V38" s="106">
        <f>MAX(0, IF(OR(E38,F38=0),0, (F38 - SUM(G38:P38)) * $D$6 / $F$41))</f>
        <v>7.115384615384615</v>
      </c>
      <c r="W38" s="107">
        <f>SUM($V$15:V38)</f>
        <v>174.32692307692304</v>
      </c>
      <c r="X38" s="105"/>
      <c r="Y38" s="108"/>
      <c r="Z38" s="109">
        <f t="shared" si="8"/>
        <v>0</v>
      </c>
      <c r="AA38" s="106">
        <f>MAX(0, IF(OR(E38,F38=0),0, (F38 - SUM(G38:P38)) * $E$3 / $F$41))</f>
        <v>18.88461538461538</v>
      </c>
      <c r="AB38" s="106">
        <f t="shared" si="9"/>
        <v>462.67307692307668</v>
      </c>
      <c r="AC38" s="106">
        <f>MAX(0, IF(OR(E38,F38=0),0, (F38 - SUM(G38:P38)) * $E$6 / $F$41))</f>
        <v>23.846153846153847</v>
      </c>
      <c r="AD38" s="106">
        <f>SUM($AC$15:AC38)</f>
        <v>584.23076923076928</v>
      </c>
      <c r="AE38" s="110"/>
      <c r="AF38" s="111"/>
    </row>
    <row r="39" spans="2:32" ht="20.100000000000001" customHeight="1" x14ac:dyDescent="0.25">
      <c r="B39" s="102">
        <v>25</v>
      </c>
      <c r="C39" s="103">
        <f t="shared" si="10"/>
        <v>46271</v>
      </c>
      <c r="D39" s="86">
        <f t="shared" si="5"/>
        <v>46284</v>
      </c>
      <c r="E39" s="87" t="b">
        <f t="shared" si="0"/>
        <v>0</v>
      </c>
      <c r="F39" s="87">
        <f t="shared" si="6"/>
        <v>80</v>
      </c>
      <c r="G39" s="89"/>
      <c r="H39" s="89"/>
      <c r="I39" s="104"/>
      <c r="J39" s="89"/>
      <c r="K39" s="89"/>
      <c r="L39" s="89"/>
      <c r="M39" s="89"/>
      <c r="N39" s="90"/>
      <c r="O39" s="90"/>
      <c r="P39" s="132"/>
      <c r="Q39" s="105"/>
      <c r="R39" s="105"/>
      <c r="S39" s="87">
        <f t="shared" si="7"/>
        <v>0</v>
      </c>
      <c r="T39" s="106">
        <f>MAX(0, IF(OR(E39,F39=0),0, (F39 - SUM(G39:P39)) * $D$3 / $F$41))</f>
        <v>6</v>
      </c>
      <c r="U39" s="106">
        <f>SUM($T$15:T39)</f>
        <v>153</v>
      </c>
      <c r="V39" s="106">
        <f>MAX(0, IF(OR(E39,F39=0),0, (F39 - SUM(G39:P39)) * $D$6 / $F$41))</f>
        <v>7.115384615384615</v>
      </c>
      <c r="W39" s="107">
        <f>SUM($V$15:V39)</f>
        <v>181.44230769230765</v>
      </c>
      <c r="X39" s="105"/>
      <c r="Y39" s="108"/>
      <c r="Z39" s="109">
        <f t="shared" si="8"/>
        <v>0</v>
      </c>
      <c r="AA39" s="106">
        <f>MAX(0, IF(OR(E39,F39=0),0, (F39 - SUM(G39:P39)) * $E$3 / $F$41))</f>
        <v>18.88461538461538</v>
      </c>
      <c r="AB39" s="106">
        <f t="shared" si="9"/>
        <v>481.55769230769204</v>
      </c>
      <c r="AC39" s="106">
        <f>MAX(0, IF(OR(E39,F39=0),0, (F39 - SUM(G39:P39)) * $E$6 / $F$41))</f>
        <v>23.846153846153847</v>
      </c>
      <c r="AD39" s="106">
        <f>SUM($AC$15:AC39)</f>
        <v>608.07692307692309</v>
      </c>
      <c r="AE39" s="110"/>
      <c r="AF39" s="111"/>
    </row>
    <row r="40" spans="2:32" ht="16.5" thickBot="1" x14ac:dyDescent="0.3">
      <c r="B40" s="114">
        <v>26</v>
      </c>
      <c r="C40" s="103">
        <f t="shared" si="10"/>
        <v>46285</v>
      </c>
      <c r="D40" s="86">
        <v>45930</v>
      </c>
      <c r="E40" s="87" t="b">
        <f t="shared" si="0"/>
        <v>0</v>
      </c>
      <c r="F40" s="87">
        <v>40</v>
      </c>
      <c r="G40" s="89"/>
      <c r="H40" s="115"/>
      <c r="I40" s="115"/>
      <c r="J40" s="115"/>
      <c r="K40" s="115"/>
      <c r="L40" s="89"/>
      <c r="M40" s="89"/>
      <c r="N40" s="90"/>
      <c r="O40" s="90"/>
      <c r="P40" s="90"/>
      <c r="Q40" s="116"/>
      <c r="R40" s="117"/>
      <c r="S40" s="87">
        <f t="shared" si="7"/>
        <v>0</v>
      </c>
      <c r="T40" s="118">
        <f>MAX(0, IF(OR(E40,F40=0),0, (F40 - SUM(G40:P40)) * $D$3 / $F$41))</f>
        <v>3</v>
      </c>
      <c r="U40" s="118">
        <f>SUM($T$15:T40)</f>
        <v>156</v>
      </c>
      <c r="V40" s="118">
        <f>MAX(0, IF(OR(E40,F40=0),0, (F40 - SUM(G40:P40)) * $D$6 / $F$41))</f>
        <v>3.5576923076923075</v>
      </c>
      <c r="W40" s="119">
        <f>SUM($V$15:V40)</f>
        <v>184.99999999999997</v>
      </c>
      <c r="X40" s="116"/>
      <c r="Y40" s="120"/>
      <c r="Z40" s="109">
        <f t="shared" si="8"/>
        <v>0</v>
      </c>
      <c r="AA40" s="118">
        <f>MAX(0, IF(OR(E40,F40=0),0, (F40 - SUM(G40:P40)) * $E$3 / $F$41))</f>
        <v>9.4423076923076898</v>
      </c>
      <c r="AB40" s="118">
        <f t="shared" si="9"/>
        <v>490.99999999999972</v>
      </c>
      <c r="AC40" s="118">
        <f>MAX(0, IF(OR(E40,F40=0),0, (F40 - SUM(G40:P40)) * $E$6 / $F$41))</f>
        <v>11.923076923076923</v>
      </c>
      <c r="AD40" s="118">
        <f>SUM($AC$15:AC40)</f>
        <v>620</v>
      </c>
      <c r="AE40" s="121"/>
      <c r="AF40" s="122"/>
    </row>
    <row r="41" spans="2:32" ht="16.5" thickBot="1" x14ac:dyDescent="0.3">
      <c r="C41" s="123" t="s">
        <v>56</v>
      </c>
      <c r="D41" s="124">
        <v>2080</v>
      </c>
      <c r="E41" s="124"/>
      <c r="F41" s="125">
        <f>SUM(F15:F40)</f>
        <v>2080</v>
      </c>
      <c r="G41" s="125">
        <f t="shared" ref="G41:R41" si="11">SUM(G15:G40)</f>
        <v>0</v>
      </c>
      <c r="H41" s="125">
        <f>SUM(H15:H40)</f>
        <v>0</v>
      </c>
      <c r="I41" s="125">
        <f t="shared" si="11"/>
        <v>0</v>
      </c>
      <c r="J41" s="125">
        <f t="shared" si="11"/>
        <v>0</v>
      </c>
      <c r="K41" s="125">
        <f t="shared" si="11"/>
        <v>0</v>
      </c>
      <c r="L41" s="125">
        <f t="shared" si="11"/>
        <v>0</v>
      </c>
      <c r="M41" s="125">
        <f t="shared" si="11"/>
        <v>0</v>
      </c>
      <c r="N41" s="125">
        <f t="shared" si="11"/>
        <v>0</v>
      </c>
      <c r="O41" s="125">
        <f t="shared" si="11"/>
        <v>0</v>
      </c>
      <c r="P41" s="125">
        <f t="shared" si="11"/>
        <v>0</v>
      </c>
      <c r="Q41" s="45">
        <f t="shared" si="11"/>
        <v>0</v>
      </c>
      <c r="R41" s="45">
        <f t="shared" si="11"/>
        <v>0</v>
      </c>
      <c r="S41" s="45">
        <f>S40</f>
        <v>0</v>
      </c>
      <c r="V41" s="2"/>
      <c r="X41" s="45">
        <f>SUM(X15:X40)</f>
        <v>0</v>
      </c>
      <c r="Y41" s="45">
        <f>SUM(Y15:Y40)</f>
        <v>0</v>
      </c>
      <c r="Z41" s="45">
        <f>Z40</f>
        <v>0</v>
      </c>
      <c r="AB41" s="2"/>
      <c r="AC41" s="2"/>
      <c r="AE41" s="45">
        <f>SUM(AE15:AE40)</f>
        <v>0</v>
      </c>
      <c r="AF41" s="45">
        <f>SUM(AF15:AF40)</f>
        <v>0</v>
      </c>
    </row>
    <row r="42" spans="2:32" ht="38.25" customHeight="1" thickBot="1" x14ac:dyDescent="0.3">
      <c r="Q42" s="126" t="s">
        <v>57</v>
      </c>
      <c r="R42" s="126"/>
      <c r="S42" s="127">
        <f>U40-S41</f>
        <v>156</v>
      </c>
      <c r="V42" s="128" t="s">
        <v>58</v>
      </c>
      <c r="W42" s="129">
        <f>W40-$S$41</f>
        <v>184.99999999999997</v>
      </c>
      <c r="X42" s="128" t="s">
        <v>57</v>
      </c>
      <c r="Y42" s="128"/>
      <c r="Z42" s="127">
        <f>AB40-Z41</f>
        <v>490.99999999999972</v>
      </c>
      <c r="AB42" s="2"/>
      <c r="AC42" s="128" t="s">
        <v>58</v>
      </c>
      <c r="AD42" s="129">
        <f>AD40-Z41</f>
        <v>620</v>
      </c>
    </row>
    <row r="43" spans="2:32" ht="27" thickBot="1" x14ac:dyDescent="0.3">
      <c r="Q43" s="126" t="s">
        <v>59</v>
      </c>
      <c r="S43" s="130"/>
      <c r="V43" s="2"/>
      <c r="X43" s="126" t="s">
        <v>60</v>
      </c>
      <c r="Z43" s="131">
        <v>10</v>
      </c>
      <c r="AA43" s="4"/>
      <c r="AC43" s="2"/>
    </row>
    <row r="44" spans="2:32" x14ac:dyDescent="0.2">
      <c r="V44" s="2"/>
      <c r="AA44" s="4"/>
      <c r="AC44" s="2"/>
    </row>
    <row r="45" spans="2:32" x14ac:dyDescent="0.2">
      <c r="V45" s="2"/>
      <c r="AA45" s="4"/>
      <c r="AC45" s="2"/>
    </row>
    <row r="46" spans="2:32" x14ac:dyDescent="0.2">
      <c r="V46" s="2"/>
      <c r="AA46" s="4"/>
      <c r="AC46" s="2"/>
    </row>
    <row r="47" spans="2:32" x14ac:dyDescent="0.2">
      <c r="V47" s="2"/>
      <c r="AA47" s="4"/>
      <c r="AC47" s="2"/>
    </row>
    <row r="48" spans="2:32" x14ac:dyDescent="0.2">
      <c r="V48" s="2"/>
      <c r="AA48" s="4"/>
      <c r="AC48" s="2"/>
    </row>
    <row r="49" spans="22:29" x14ac:dyDescent="0.2">
      <c r="V49" s="2"/>
      <c r="AA49" s="4"/>
      <c r="AC49" s="2"/>
    </row>
  </sheetData>
  <sheetProtection selectLockedCells="1"/>
  <mergeCells count="29">
    <mergeCell ref="B6:C6"/>
    <mergeCell ref="B1:AA1"/>
    <mergeCell ref="B2:E2"/>
    <mergeCell ref="F2:I2"/>
    <mergeCell ref="B3:C3"/>
    <mergeCell ref="F3:H3"/>
    <mergeCell ref="K3:L3"/>
    <mergeCell ref="P3:Q3"/>
    <mergeCell ref="B4:C4"/>
    <mergeCell ref="F4:G4"/>
    <mergeCell ref="K4:L4"/>
    <mergeCell ref="B5:D5"/>
    <mergeCell ref="F5:G5"/>
    <mergeCell ref="F7:G7"/>
    <mergeCell ref="B13:B14"/>
    <mergeCell ref="C13:C14"/>
    <mergeCell ref="D13:D14"/>
    <mergeCell ref="E13:E14"/>
    <mergeCell ref="F13:F14"/>
    <mergeCell ref="G13:K13"/>
    <mergeCell ref="Y13:Y14"/>
    <mergeCell ref="Z13:AD13"/>
    <mergeCell ref="AE13:AF13"/>
    <mergeCell ref="L13:N13"/>
    <mergeCell ref="O13:P13"/>
    <mergeCell ref="Q13:Q14"/>
    <mergeCell ref="R13:R14"/>
    <mergeCell ref="S13:W13"/>
    <mergeCell ref="X13:X14"/>
  </mergeCells>
  <conditionalFormatting sqref="B15:AF15 J16:AF17 B18:AF18 J19:AF20 B21:AF21 J22:AF25 B26:AF33 J34:AF35 B36:AF40 B16:H17 B19:H20 B22:H25 B34:H35">
    <cfRule type="expression" dxfId="16" priority="19">
      <formula>IF(AND(NOW() &gt;=$C15, NOW()&lt;=$D15),1,0)</formula>
    </cfRule>
  </conditionalFormatting>
  <conditionalFormatting sqref="E15:E40">
    <cfRule type="containsText" dxfId="15" priority="2" operator="containsText" text="TRUE">
      <formula>NOT(ISERROR(SEARCH("TRUE",E15)))</formula>
    </cfRule>
  </conditionalFormatting>
  <conditionalFormatting sqref="I16 I19">
    <cfRule type="expression" dxfId="14" priority="20">
      <formula>IF(AND(NOW() &gt;=$C17, NOW()&lt;=$D17),1,0)</formula>
    </cfRule>
  </conditionalFormatting>
  <conditionalFormatting sqref="I17">
    <cfRule type="expression" dxfId="13" priority="7">
      <formula>IF(AND(NOW() &gt;=$C17, NOW()&lt;=$D17),1,0)</formula>
    </cfRule>
  </conditionalFormatting>
  <conditionalFormatting sqref="I20">
    <cfRule type="expression" dxfId="12" priority="8">
      <formula>IF(AND(NOW() &gt;=$C20, NOW()&lt;=$D20),1,0)</formula>
    </cfRule>
  </conditionalFormatting>
  <conditionalFormatting sqref="I22">
    <cfRule type="expression" dxfId="11" priority="1">
      <formula>IF(AND(NOW() &gt;=$C22, NOW()&lt;=$D22),1,0)</formula>
    </cfRule>
  </conditionalFormatting>
  <conditionalFormatting sqref="I23 I25">
    <cfRule type="expression" dxfId="10" priority="21">
      <formula>IF(AND(NOW() &gt;=$C22, NOW()&lt;=$D22),1,0)</formula>
    </cfRule>
  </conditionalFormatting>
  <conditionalFormatting sqref="I24">
    <cfRule type="expression" dxfId="9" priority="6">
      <formula>IF(AND(NOW() &gt;=$C24, NOW()&lt;=$D24),1,0)</formula>
    </cfRule>
  </conditionalFormatting>
  <conditionalFormatting sqref="I34:I35">
    <cfRule type="expression" dxfId="8" priority="3">
      <formula>IF(AND(NOW() &gt;=$C33, NOW()&lt;=$D33),1,0)</formula>
    </cfRule>
  </conditionalFormatting>
  <conditionalFormatting sqref="S42">
    <cfRule type="dataBar" priority="10">
      <dataBar>
        <cfvo type="num" val="0"/>
        <cfvo type="formula" val="$U$40"/>
        <color rgb="FF638EC6"/>
      </dataBar>
      <extLst>
        <ext xmlns:x14="http://schemas.microsoft.com/office/spreadsheetml/2009/9/main" uri="{B025F937-C7B1-47D3-B67F-A62EFF666E3E}">
          <x14:id>{EC541088-E736-411B-B2A5-043D25D7236E}</x14:id>
        </ext>
      </extLst>
    </cfRule>
  </conditionalFormatting>
  <conditionalFormatting sqref="T15:T40 V15:V40">
    <cfRule type="expression" dxfId="7" priority="12">
      <formula>IF(($Q15+$R15+$AE15)&gt;=ROUND(T15,0),1,0)</formula>
    </cfRule>
    <cfRule type="expression" dxfId="6" priority="17">
      <formula>IF(AND(ROUNDDOWN(NOW(),0)&gt;$D15,($Q15+$R15+$AE15)&lt;T15),1,0)</formula>
    </cfRule>
  </conditionalFormatting>
  <conditionalFormatting sqref="U15:U40 W15:W40">
    <cfRule type="expression" dxfId="5" priority="11">
      <formula>IF($S15&gt;=ROUND(U15,0),1,0)</formula>
    </cfRule>
    <cfRule type="expression" dxfId="4" priority="18">
      <formula>IF(AND(ROUNDDOWN(NOW(),0)&gt;$D15,($S15)&lt;U15),1,0)</formula>
    </cfRule>
  </conditionalFormatting>
  <conditionalFormatting sqref="W42">
    <cfRule type="dataBar" priority="5">
      <dataBar>
        <cfvo type="num" val="0"/>
        <cfvo type="formula" val="$U$40"/>
        <color rgb="FF638EC6"/>
      </dataBar>
      <extLst>
        <ext xmlns:x14="http://schemas.microsoft.com/office/spreadsheetml/2009/9/main" uri="{B025F937-C7B1-47D3-B67F-A62EFF666E3E}">
          <x14:id>{48E13D0D-D790-4EAB-9CC0-30BE091BA88C}</x14:id>
        </ext>
      </extLst>
    </cfRule>
  </conditionalFormatting>
  <conditionalFormatting sqref="Z42">
    <cfRule type="dataBar" priority="9">
      <dataBar>
        <cfvo type="num" val="0"/>
        <cfvo type="formula" val="$AB$40"/>
        <color rgb="FF638EC6"/>
      </dataBar>
      <extLst>
        <ext xmlns:x14="http://schemas.microsoft.com/office/spreadsheetml/2009/9/main" uri="{B025F937-C7B1-47D3-B67F-A62EFF666E3E}">
          <x14:id>{055AEEAB-DA62-4B0B-A569-2AF5D3380839}</x14:id>
        </ext>
      </extLst>
    </cfRule>
  </conditionalFormatting>
  <conditionalFormatting sqref="AA15:AA40 AC15:AC40">
    <cfRule type="expression" dxfId="3" priority="14">
      <formula>IF(($X15+$Y15+$AF15)&gt;=ROUND(AA15,0),1,0)</formula>
    </cfRule>
    <cfRule type="expression" dxfId="2" priority="16">
      <formula>IF(AND(ROUNDDOWN(NOW(),0)&gt;$D15,($X15+$Y15+$AF15)&lt;AA15),1,0)</formula>
    </cfRule>
  </conditionalFormatting>
  <conditionalFormatting sqref="AB15:AB40 AD15:AD40">
    <cfRule type="expression" dxfId="1" priority="13">
      <formula>IF($Z15&gt;=ROUND(AB15,0),1,0)</formula>
    </cfRule>
    <cfRule type="expression" dxfId="0" priority="15">
      <formula>IF(AND(ROUNDDOWN(NOW(),0)&gt;$D15,$Z15&lt;AB15),1,0)</formula>
    </cfRule>
  </conditionalFormatting>
  <conditionalFormatting sqref="AD42">
    <cfRule type="dataBar" priority="4">
      <dataBar>
        <cfvo type="num" val="0"/>
        <cfvo type="formula" val="$AB$40"/>
        <color rgb="FF638EC6"/>
      </dataBar>
      <extLst>
        <ext xmlns:x14="http://schemas.microsoft.com/office/spreadsheetml/2009/9/main" uri="{B025F937-C7B1-47D3-B67F-A62EFF666E3E}">
          <x14:id>{56E080D3-61D9-4992-98D0-58BC8DACC1C2}</x14:id>
        </ext>
      </extLst>
    </cfRule>
  </conditionalFormatting>
  <dataValidations count="3">
    <dataValidation type="decimal" allowBlank="1" showInputMessage="1" showErrorMessage="1" promptTitle="Hours Per Pay Period" prompt="Input the number of hours per pay period that you work." sqref="I3:J3" xr:uid="{0E6DD2D4-AA7E-436B-A214-1067727E6866}">
      <formula1>0</formula1>
      <formula2>80</formula2>
    </dataValidation>
    <dataValidation type="date" operator="lessThanOrEqual" allowBlank="1" showInputMessage="1" showErrorMessage="1" errorTitle="Date Error" error="You must enter a valid date or leave the cell blank." promptTitle="Board Start Date Input" prompt="This cell requires date input between 10/01/1970 and 10/01/2030, in MM/DD/YYYY format.  This date is used to compute training time allowance.  If the subject was not in training anytime this year, you may leave this entry blank." sqref="H11" xr:uid="{3D575A70-11B3-487D-946A-BBCA483FBD18}">
      <formula1>D40</formula1>
    </dataValidation>
    <dataValidation type="date" allowBlank="1" showInputMessage="1" showErrorMessage="1" errorTitle="Date Error" error="You must enter a valid date or leave the cell blank." promptTitle="Board Start Date Input" prompt="This cell requires date input between 10/01/1970 and 10/01/2030, in MM/DD/YYYY format.  This date is used to compute training time allowance.  If the subject was not in training anytime this year, you may leave this entry blank." sqref="H12" xr:uid="{E27ADF7B-EB00-4D3D-B1BD-5E1F2E9C33C7}">
      <formula1>25842</formula1>
      <formula2>47757</formula2>
    </dataValidation>
  </dataValidations>
  <printOptions horizontalCentered="1" verticalCentered="1" gridLines="1"/>
  <pageMargins left="0.25" right="0.25" top="0.75" bottom="0.75" header="0.3" footer="0.3"/>
  <pageSetup paperSize="5" scale="37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541088-E736-411B-B2A5-043D25D7236E}">
            <x14:dataBar minLength="0" maxLength="100">
              <x14:cfvo type="num">
                <xm:f>0</xm:f>
              </x14:cfvo>
              <x14:cfvo type="formula">
                <xm:f>$U$40</xm:f>
              </x14:cfvo>
              <x14:negativeFillColor rgb="FFFF0000"/>
              <x14:axisColor rgb="FF000000"/>
            </x14:dataBar>
          </x14:cfRule>
          <xm:sqref>S42</xm:sqref>
        </x14:conditionalFormatting>
        <x14:conditionalFormatting xmlns:xm="http://schemas.microsoft.com/office/excel/2006/main">
          <x14:cfRule type="dataBar" id="{48E13D0D-D790-4EAB-9CC0-30BE091BA88C}">
            <x14:dataBar minLength="0" maxLength="100">
              <x14:cfvo type="num">
                <xm:f>0</xm:f>
              </x14:cfvo>
              <x14:cfvo type="formula">
                <xm:f>$U$40</xm:f>
              </x14:cfvo>
              <x14:negativeFillColor rgb="FFFF0000"/>
              <x14:axisColor rgb="FF000000"/>
            </x14:dataBar>
          </x14:cfRule>
          <xm:sqref>W42</xm:sqref>
        </x14:conditionalFormatting>
        <x14:conditionalFormatting xmlns:xm="http://schemas.microsoft.com/office/excel/2006/main">
          <x14:cfRule type="dataBar" id="{055AEEAB-DA62-4B0B-A569-2AF5D3380839}">
            <x14:dataBar minLength="0" maxLength="100">
              <x14:cfvo type="num">
                <xm:f>0</xm:f>
              </x14:cfvo>
              <x14:cfvo type="formula">
                <xm:f>$AB$40</xm:f>
              </x14:cfvo>
              <x14:negativeFillColor rgb="FFFF0000"/>
              <x14:axisColor rgb="FF000000"/>
            </x14:dataBar>
          </x14:cfRule>
          <xm:sqref>Z42</xm:sqref>
        </x14:conditionalFormatting>
        <x14:conditionalFormatting xmlns:xm="http://schemas.microsoft.com/office/excel/2006/main">
          <x14:cfRule type="dataBar" id="{56E080D3-61D9-4992-98D0-58BC8DACC1C2}">
            <x14:dataBar minLength="0" maxLength="100">
              <x14:cfvo type="num">
                <xm:f>0</xm:f>
              </x14:cfvo>
              <x14:cfvo type="formula">
                <xm:f>$AB$40</xm:f>
              </x14:cfvo>
              <x14:negativeFillColor rgb="FFFF0000"/>
              <x14:axisColor rgb="FF000000"/>
            </x14:dataBar>
          </x14:cfRule>
          <xm:sqref>AD42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27DAE-8137-4818-B630-2FAD16C41FA6}">
  <dimension ref="A1:F2"/>
  <sheetViews>
    <sheetView workbookViewId="0">
      <selection activeCell="B8" sqref="B8"/>
    </sheetView>
  </sheetViews>
  <sheetFormatPr defaultRowHeight="15" x14ac:dyDescent="0.25"/>
  <cols>
    <col min="1" max="1" width="21" customWidth="1"/>
    <col min="2" max="2" width="20.85546875" customWidth="1"/>
    <col min="3" max="3" width="33.85546875" customWidth="1"/>
    <col min="4" max="4" width="24.7109375" customWidth="1"/>
    <col min="5" max="5" width="35.140625" customWidth="1"/>
  </cols>
  <sheetData>
    <row r="1" spans="1:6" ht="15.75" thickBot="1" x14ac:dyDescent="0.3">
      <c r="A1" s="133" t="s">
        <v>61</v>
      </c>
      <c r="B1" s="133" t="s">
        <v>62</v>
      </c>
      <c r="C1" s="133" t="s">
        <v>63</v>
      </c>
      <c r="D1" s="133" t="s">
        <v>64</v>
      </c>
      <c r="E1" s="133" t="s">
        <v>65</v>
      </c>
    </row>
    <row r="2" spans="1:6" x14ac:dyDescent="0.25">
      <c r="A2" s="134">
        <v>45566</v>
      </c>
      <c r="B2">
        <v>1</v>
      </c>
      <c r="C2" t="s">
        <v>67</v>
      </c>
      <c r="D2" t="s">
        <v>68</v>
      </c>
      <c r="E2" s="134">
        <v>45567</v>
      </c>
      <c r="F2" t="s">
        <v>66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95f1b23-abaf-45ee-821d-b7ab251ab3bf}" enabled="0" method="" siteId="{e95f1b23-abaf-45ee-821d-b7ab251ab3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Attorney</vt:lpstr>
      <vt:lpstr>Proration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Janofsky, Robin</dc:creator>
  <cp:lastModifiedBy>MB Viccellio</cp:lastModifiedBy>
  <dcterms:created xsi:type="dcterms:W3CDTF">2024-02-12T14:13:01Z</dcterms:created>
  <dcterms:modified xsi:type="dcterms:W3CDTF">2026-04-15T14:23:10Z</dcterms:modified>
</cp:coreProperties>
</file>